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3.xml" ContentType="application/vnd.openxmlformats-officedocument.spreadsheetml.comments+xml"/>
  <Override PartName="/xl/drawings/drawing2.xml" ContentType="application/vnd.openxmlformats-officedocument.drawing+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omments4.xml" ContentType="application/vnd.openxmlformats-officedocument.spreadsheetml.comments+xml"/>
  <Override PartName="/xl/drawings/drawing4.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omments5.xml" ContentType="application/vnd.openxmlformats-officedocument.spreadsheetml.comments+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1"/>
  <workbookPr showInkAnnotation="0" autoCompressPictures="0"/>
  <mc:AlternateContent xmlns:mc="http://schemas.openxmlformats.org/markup-compatibility/2006">
    <mc:Choice Requires="x15">
      <x15ac:absPath xmlns:x15ac="http://schemas.microsoft.com/office/spreadsheetml/2010/11/ac" url="/Users/cfitz/elm/gis/elmMaps/flaUTM/scripts/png/"/>
    </mc:Choice>
  </mc:AlternateContent>
  <xr:revisionPtr revIDLastSave="0" documentId="13_ncr:1_{E7ADB038-AC26-0E4D-86DE-DA2B7CB045AA}" xr6:coauthVersionLast="47" xr6:coauthVersionMax="47" xr10:uidLastSave="{00000000-0000-0000-0000-000000000000}"/>
  <bookViews>
    <workbookView xWindow="3960" yWindow="680" windowWidth="25360" windowHeight="21660" tabRatio="500" activeTab="2" xr2:uid="{00000000-000D-0000-FFFF-FFFF00000000}"/>
  </bookViews>
  <sheets>
    <sheet name="AllRawData" sheetId="12" r:id="rId1"/>
    <sheet name="HiFlo_RawData" sheetId="1" r:id="rId2"/>
    <sheet name="AllHiFloGraphs" sheetId="11" r:id="rId3"/>
    <sheet name="DataVeloc" sheetId="2" r:id="rId4"/>
    <sheet name="GraphVeloc" sheetId="8" r:id="rId5"/>
    <sheet name="GraphVelocDiff" sheetId="3" r:id="rId6"/>
    <sheet name="DataCl" sheetId="4" r:id="rId7"/>
    <sheet name="GraphCl" sheetId="5" r:id="rId8"/>
    <sheet name="GraphClDiff" sheetId="9" r:id="rId9"/>
    <sheet name="DataDep" sheetId="6" r:id="rId10"/>
    <sheet name="GraphDep" sheetId="7" r:id="rId11"/>
    <sheet name="GraphDepDiff" sheetId="1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02" i="12" l="1"/>
  <c r="A302" i="12"/>
  <c r="B301" i="12"/>
  <c r="A301" i="12"/>
  <c r="B300" i="12"/>
  <c r="A300" i="12"/>
  <c r="B298" i="12"/>
  <c r="A298" i="12"/>
  <c r="B297" i="12"/>
  <c r="A297" i="12"/>
  <c r="B296" i="12"/>
  <c r="A296" i="12"/>
  <c r="B294" i="12"/>
  <c r="A294" i="12"/>
  <c r="B293" i="12"/>
  <c r="A293" i="12"/>
  <c r="B292" i="12"/>
  <c r="A292" i="12"/>
  <c r="B290" i="12"/>
  <c r="A290" i="12"/>
  <c r="B289" i="12"/>
  <c r="A289" i="12"/>
  <c r="B288" i="12"/>
  <c r="A288" i="12"/>
  <c r="B286" i="12"/>
  <c r="A286" i="12"/>
  <c r="B285" i="12"/>
  <c r="A285" i="12"/>
  <c r="B284" i="12"/>
  <c r="A284" i="12"/>
  <c r="B282" i="12"/>
  <c r="A282" i="12"/>
  <c r="B281" i="12"/>
  <c r="A281" i="12"/>
  <c r="B280" i="12"/>
  <c r="A280" i="12"/>
  <c r="B278" i="12"/>
  <c r="A278" i="12"/>
  <c r="B277" i="12"/>
  <c r="A277" i="12"/>
  <c r="B276" i="12"/>
  <c r="A276" i="12"/>
  <c r="B274" i="12"/>
  <c r="A274" i="12"/>
  <c r="B273" i="12"/>
  <c r="A273" i="12"/>
  <c r="B272" i="12"/>
  <c r="A272" i="12"/>
  <c r="B270" i="12"/>
  <c r="A270" i="12"/>
  <c r="B269" i="12"/>
  <c r="A269" i="12"/>
  <c r="B268" i="12"/>
  <c r="A268" i="12"/>
  <c r="B266" i="12"/>
  <c r="A266" i="12"/>
  <c r="B265" i="12"/>
  <c r="A265" i="12"/>
  <c r="B264" i="12"/>
  <c r="A264" i="12"/>
  <c r="B262" i="12"/>
  <c r="A262" i="12"/>
  <c r="B261" i="12"/>
  <c r="A261" i="12"/>
  <c r="B260" i="12"/>
  <c r="A260" i="12"/>
  <c r="B258" i="12"/>
  <c r="A258" i="12"/>
  <c r="B257" i="12"/>
  <c r="A257" i="12"/>
  <c r="B256" i="12"/>
  <c r="A256" i="12"/>
  <c r="B254" i="12"/>
  <c r="A254" i="12"/>
  <c r="B253" i="12"/>
  <c r="A253" i="12"/>
  <c r="B252" i="12"/>
  <c r="A252" i="12"/>
  <c r="B250" i="12"/>
  <c r="A250" i="12"/>
  <c r="B249" i="12"/>
  <c r="A249" i="12"/>
  <c r="B248" i="12"/>
  <c r="A248" i="12"/>
  <c r="B246" i="12"/>
  <c r="A246" i="12"/>
  <c r="B245" i="12"/>
  <c r="A245" i="12"/>
  <c r="B244" i="12"/>
  <c r="A244" i="12"/>
  <c r="B242" i="12"/>
  <c r="A242" i="12"/>
  <c r="B241" i="12"/>
  <c r="A241" i="12"/>
  <c r="B240" i="12"/>
  <c r="A240" i="12"/>
  <c r="B238" i="12"/>
  <c r="A238" i="12"/>
  <c r="B237" i="12"/>
  <c r="A237" i="12"/>
  <c r="B236" i="12"/>
  <c r="A236" i="12"/>
  <c r="B234" i="12"/>
  <c r="A234" i="12"/>
  <c r="B233" i="12"/>
  <c r="A233" i="12"/>
  <c r="B232" i="12"/>
  <c r="A232" i="12"/>
  <c r="B230" i="12"/>
  <c r="A230" i="12"/>
  <c r="B229" i="12"/>
  <c r="A229" i="12"/>
  <c r="B228" i="12"/>
  <c r="A228" i="12"/>
  <c r="B226" i="12"/>
  <c r="A226" i="12"/>
  <c r="B225" i="12"/>
  <c r="A225" i="12"/>
  <c r="B224" i="12"/>
  <c r="A224" i="12"/>
  <c r="B222" i="12"/>
  <c r="A222" i="12"/>
  <c r="B221" i="12"/>
  <c r="A221" i="12"/>
  <c r="B220" i="12"/>
  <c r="A220" i="12"/>
  <c r="B218" i="12"/>
  <c r="A218" i="12"/>
  <c r="B217" i="12"/>
  <c r="A217" i="12"/>
  <c r="B216" i="12"/>
  <c r="A216" i="12"/>
  <c r="B214" i="12"/>
  <c r="A214" i="12"/>
  <c r="B213" i="12"/>
  <c r="A213" i="12"/>
  <c r="B212" i="12"/>
  <c r="A212" i="12"/>
  <c r="B210" i="12"/>
  <c r="A210" i="12"/>
  <c r="B209" i="12"/>
  <c r="A209" i="12"/>
  <c r="B208" i="12"/>
  <c r="A208" i="12"/>
  <c r="B206" i="12"/>
  <c r="A206" i="12"/>
  <c r="B205" i="12"/>
  <c r="A205" i="12"/>
  <c r="B204" i="12"/>
  <c r="A204" i="12"/>
  <c r="B202" i="12"/>
  <c r="A202" i="12"/>
  <c r="B201" i="12"/>
  <c r="A201" i="12"/>
  <c r="B200" i="12"/>
  <c r="A200" i="12"/>
  <c r="B198" i="12"/>
  <c r="A198" i="12"/>
  <c r="B197" i="12"/>
  <c r="A197" i="12"/>
  <c r="B196" i="12"/>
  <c r="A196" i="12"/>
  <c r="B194" i="12"/>
  <c r="A194" i="12"/>
  <c r="B193" i="12"/>
  <c r="A193" i="12"/>
  <c r="B192" i="12"/>
  <c r="A192" i="12"/>
  <c r="B190" i="12"/>
  <c r="A190" i="12"/>
  <c r="B189" i="12"/>
  <c r="A189" i="12"/>
  <c r="B188" i="12"/>
  <c r="A188" i="12"/>
  <c r="B186" i="12"/>
  <c r="A186" i="12"/>
  <c r="B185" i="12"/>
  <c r="A185" i="12"/>
  <c r="B184" i="12"/>
  <c r="A184" i="12"/>
  <c r="B182" i="12"/>
  <c r="A182" i="12"/>
  <c r="B181" i="12"/>
  <c r="A181" i="12"/>
  <c r="B180" i="12"/>
  <c r="A180" i="12"/>
  <c r="B178" i="12"/>
  <c r="A178" i="12"/>
  <c r="B177" i="12"/>
  <c r="A177" i="12"/>
  <c r="B176" i="12"/>
  <c r="A176" i="12"/>
  <c r="B174" i="12"/>
  <c r="A174" i="12"/>
  <c r="B173" i="12"/>
  <c r="A173" i="12"/>
  <c r="B172" i="12"/>
  <c r="A172" i="12"/>
  <c r="B170" i="12"/>
  <c r="A170" i="12"/>
  <c r="B169" i="12"/>
  <c r="A169" i="12"/>
  <c r="B168" i="12"/>
  <c r="A168" i="12"/>
  <c r="B166" i="12"/>
  <c r="A166" i="12"/>
  <c r="B165" i="12"/>
  <c r="A165" i="12"/>
  <c r="B164" i="12"/>
  <c r="A164" i="12"/>
  <c r="B162" i="12"/>
  <c r="A162" i="12"/>
  <c r="B161" i="12"/>
  <c r="A161" i="12"/>
  <c r="B160" i="12"/>
  <c r="A160" i="12"/>
  <c r="B158" i="12"/>
  <c r="A158" i="12"/>
  <c r="B157" i="12"/>
  <c r="A157" i="12"/>
  <c r="B156" i="12"/>
  <c r="A156" i="12"/>
  <c r="B154" i="12"/>
  <c r="A154" i="12"/>
  <c r="B153" i="12"/>
  <c r="A153" i="12"/>
  <c r="B152" i="12"/>
  <c r="A152" i="12"/>
  <c r="B150" i="12"/>
  <c r="A150" i="12"/>
  <c r="B149" i="12"/>
  <c r="A149" i="12"/>
  <c r="B148" i="12"/>
  <c r="A148" i="12"/>
  <c r="B146" i="12"/>
  <c r="A146" i="12"/>
  <c r="B145" i="12"/>
  <c r="A145" i="12"/>
  <c r="B144" i="12"/>
  <c r="A144" i="12"/>
  <c r="B142" i="12"/>
  <c r="A142" i="12"/>
  <c r="B141" i="12"/>
  <c r="A141" i="12"/>
  <c r="B140" i="12"/>
  <c r="A140" i="12"/>
  <c r="B138" i="12"/>
  <c r="A138" i="12"/>
  <c r="B137" i="12"/>
  <c r="A137" i="12"/>
  <c r="B136" i="12"/>
  <c r="A136" i="12"/>
  <c r="B134" i="12"/>
  <c r="A134" i="12"/>
  <c r="B133" i="12"/>
  <c r="A133" i="12"/>
  <c r="B132" i="12"/>
  <c r="A132" i="12"/>
  <c r="B130" i="12"/>
  <c r="A130" i="12"/>
  <c r="B129" i="12"/>
  <c r="A129" i="12"/>
  <c r="B128" i="12"/>
  <c r="A128" i="12"/>
  <c r="B126" i="12"/>
  <c r="A126" i="12"/>
  <c r="B125" i="12"/>
  <c r="A125" i="12"/>
  <c r="B124" i="12"/>
  <c r="A124" i="12"/>
  <c r="B122" i="12"/>
  <c r="A122" i="12"/>
  <c r="B121" i="12"/>
  <c r="A121" i="12"/>
  <c r="B120" i="12"/>
  <c r="A120" i="12"/>
  <c r="B118" i="12"/>
  <c r="A118" i="12"/>
  <c r="B117" i="12"/>
  <c r="A117" i="12"/>
  <c r="B116" i="12"/>
  <c r="A116" i="12"/>
  <c r="B114" i="12"/>
  <c r="A114" i="12"/>
  <c r="B113" i="12"/>
  <c r="A113" i="12"/>
  <c r="B112" i="12"/>
  <c r="A112" i="12"/>
  <c r="B110" i="12"/>
  <c r="A110" i="12"/>
  <c r="B109" i="12"/>
  <c r="A109" i="12"/>
  <c r="B108" i="12"/>
  <c r="A108" i="12"/>
  <c r="B106" i="12"/>
  <c r="A106" i="12"/>
  <c r="B105" i="12"/>
  <c r="A105" i="12"/>
  <c r="B104" i="12"/>
  <c r="A104" i="12"/>
  <c r="B102" i="12"/>
  <c r="A102" i="12"/>
  <c r="B101" i="12"/>
  <c r="A101" i="12"/>
  <c r="B100" i="12"/>
  <c r="A100" i="12"/>
  <c r="B98" i="12"/>
  <c r="A98" i="12"/>
  <c r="B97" i="12"/>
  <c r="A97" i="12"/>
  <c r="B96" i="12"/>
  <c r="A96" i="12"/>
  <c r="B94" i="12"/>
  <c r="A94" i="12"/>
  <c r="B93" i="12"/>
  <c r="A93" i="12"/>
  <c r="B92" i="12"/>
  <c r="A92" i="12"/>
  <c r="B90" i="12"/>
  <c r="A90" i="12"/>
  <c r="B89" i="12"/>
  <c r="A89" i="12"/>
  <c r="B88" i="12"/>
  <c r="A88" i="12"/>
  <c r="B86" i="12"/>
  <c r="A86" i="12"/>
  <c r="B85" i="12"/>
  <c r="A85" i="12"/>
  <c r="B84" i="12"/>
  <c r="A84" i="12"/>
  <c r="B82" i="12"/>
  <c r="A82" i="12"/>
  <c r="B81" i="12"/>
  <c r="A81" i="12"/>
  <c r="B80" i="12"/>
  <c r="A80" i="12"/>
  <c r="B78" i="12"/>
  <c r="A78" i="12"/>
  <c r="B77" i="12"/>
  <c r="A77" i="12"/>
  <c r="B76" i="12"/>
  <c r="A76" i="12"/>
  <c r="B74" i="12"/>
  <c r="A74" i="12"/>
  <c r="B73" i="12"/>
  <c r="A73" i="12"/>
  <c r="B72" i="12"/>
  <c r="A72" i="12"/>
  <c r="B70" i="12"/>
  <c r="A70" i="12"/>
  <c r="B69" i="12"/>
  <c r="A69" i="12"/>
  <c r="B68" i="12"/>
  <c r="A68" i="12"/>
  <c r="B66" i="12"/>
  <c r="A66" i="12"/>
  <c r="B65" i="12"/>
  <c r="A65" i="12"/>
  <c r="B64" i="12"/>
  <c r="A64" i="12"/>
  <c r="B62" i="12"/>
  <c r="A62" i="12"/>
  <c r="B61" i="12"/>
  <c r="A61" i="12"/>
  <c r="B60" i="12"/>
  <c r="A60" i="12"/>
  <c r="B58" i="12"/>
  <c r="A58" i="12"/>
  <c r="B57" i="12"/>
  <c r="A57" i="12"/>
  <c r="B56" i="12"/>
  <c r="A56" i="12"/>
  <c r="B54" i="12"/>
  <c r="A54" i="12"/>
  <c r="B53" i="12"/>
  <c r="A53" i="12"/>
  <c r="B52" i="12"/>
  <c r="A52" i="12"/>
  <c r="B50" i="12"/>
  <c r="A50" i="12"/>
  <c r="B49" i="12"/>
  <c r="A49" i="12"/>
  <c r="B48" i="12"/>
  <c r="A48" i="12"/>
  <c r="B46" i="12"/>
  <c r="A46" i="12"/>
  <c r="B45" i="12"/>
  <c r="A45" i="12"/>
  <c r="B44" i="12"/>
  <c r="A44" i="12"/>
  <c r="B42" i="12"/>
  <c r="A42" i="12"/>
  <c r="B41" i="12"/>
  <c r="A41" i="12"/>
  <c r="B40" i="12"/>
  <c r="A40" i="12"/>
  <c r="B38" i="12"/>
  <c r="A38" i="12"/>
  <c r="B37" i="12"/>
  <c r="A37" i="12"/>
  <c r="B36" i="12"/>
  <c r="A36" i="12"/>
  <c r="B34" i="12"/>
  <c r="A34" i="12"/>
  <c r="B33" i="12"/>
  <c r="A33" i="12"/>
  <c r="B32" i="12"/>
  <c r="A32" i="12"/>
  <c r="B30" i="12"/>
  <c r="A30" i="12"/>
  <c r="B29" i="12"/>
  <c r="A29" i="12"/>
  <c r="B28" i="12"/>
  <c r="A28" i="12"/>
  <c r="B26" i="12"/>
  <c r="A26" i="12"/>
  <c r="B25" i="12"/>
  <c r="A25" i="12"/>
  <c r="B24" i="12"/>
  <c r="A24" i="12"/>
  <c r="B22" i="12"/>
  <c r="A22" i="12"/>
  <c r="B21" i="12"/>
  <c r="A21" i="12"/>
  <c r="B20" i="12"/>
  <c r="A20" i="12"/>
  <c r="B18" i="12"/>
  <c r="A18" i="12"/>
  <c r="B17" i="12"/>
  <c r="A17" i="12"/>
  <c r="B16" i="12"/>
  <c r="A16" i="12"/>
  <c r="B14" i="12"/>
  <c r="A14" i="12"/>
  <c r="B13" i="12"/>
  <c r="A13" i="12"/>
  <c r="B12" i="12"/>
  <c r="A12" i="12"/>
  <c r="B10" i="12"/>
  <c r="A10" i="12"/>
  <c r="B9" i="12"/>
  <c r="A9" i="12"/>
  <c r="B8" i="12"/>
  <c r="A8" i="12"/>
  <c r="B6" i="12"/>
  <c r="A6" i="12"/>
  <c r="B5" i="12"/>
  <c r="A5" i="12"/>
  <c r="B4" i="12"/>
  <c r="A4" i="12"/>
  <c r="B62" i="1" l="1"/>
  <c r="A62" i="1"/>
  <c r="B61" i="1"/>
  <c r="A61" i="1"/>
  <c r="B60" i="1"/>
  <c r="A60" i="1"/>
  <c r="B58" i="1"/>
  <c r="A58" i="1"/>
  <c r="B57" i="1"/>
  <c r="A57" i="1"/>
  <c r="B56" i="1"/>
  <c r="A56" i="1"/>
  <c r="B54" i="1"/>
  <c r="A54" i="1"/>
  <c r="B53" i="1"/>
  <c r="A53" i="1"/>
  <c r="B52" i="1"/>
  <c r="A52" i="1"/>
  <c r="B50" i="1"/>
  <c r="A50" i="1"/>
  <c r="B49" i="1"/>
  <c r="A49" i="1"/>
  <c r="B48" i="1"/>
  <c r="A48" i="1"/>
  <c r="B46" i="1"/>
  <c r="A46" i="1"/>
  <c r="B45" i="1"/>
  <c r="A45" i="1"/>
  <c r="B44" i="1"/>
  <c r="A44" i="1"/>
  <c r="B42" i="1"/>
  <c r="A42" i="1"/>
  <c r="B41" i="1"/>
  <c r="A41" i="1"/>
  <c r="B40" i="1"/>
  <c r="A40" i="1"/>
  <c r="B38" i="1"/>
  <c r="A38" i="1"/>
  <c r="B37" i="1"/>
  <c r="A37" i="1"/>
  <c r="B36" i="1"/>
  <c r="A36" i="1"/>
  <c r="B34" i="1"/>
  <c r="A34" i="1"/>
  <c r="B33" i="1"/>
  <c r="A33" i="1"/>
  <c r="B32" i="1"/>
  <c r="A32" i="1"/>
  <c r="B30" i="1"/>
  <c r="A30" i="1"/>
  <c r="B29" i="1"/>
  <c r="A29" i="1"/>
  <c r="B28" i="1"/>
  <c r="A28" i="1"/>
  <c r="B26" i="1"/>
  <c r="A26" i="1"/>
  <c r="B25" i="1"/>
  <c r="A25" i="1"/>
  <c r="B24" i="1"/>
  <c r="A24" i="1"/>
  <c r="B22" i="1"/>
  <c r="A22" i="1"/>
  <c r="B21" i="1"/>
  <c r="A21" i="1"/>
  <c r="B20" i="1"/>
  <c r="A20" i="1"/>
  <c r="B18" i="1"/>
  <c r="A18" i="1"/>
  <c r="B17" i="1"/>
  <c r="A17" i="1"/>
  <c r="B16" i="1"/>
  <c r="A16" i="1"/>
  <c r="B14" i="1"/>
  <c r="A14" i="1"/>
  <c r="B13" i="1"/>
  <c r="A13" i="1"/>
  <c r="B12" i="1"/>
  <c r="A12" i="1"/>
  <c r="B10" i="1"/>
  <c r="A10" i="1"/>
  <c r="B9" i="1"/>
  <c r="A9" i="1"/>
  <c r="B8" i="1"/>
  <c r="A8" i="1"/>
  <c r="B6" i="1"/>
  <c r="A6" i="1"/>
  <c r="B5" i="1"/>
  <c r="A5" i="1"/>
  <c r="B4" i="1"/>
  <c r="A4" i="1"/>
  <c r="P22" i="6"/>
  <c r="C22" i="6" s="1"/>
  <c r="O22" i="6"/>
  <c r="N22" i="6"/>
  <c r="M22" i="6"/>
  <c r="L22" i="6"/>
  <c r="K22" i="6"/>
  <c r="J22" i="6"/>
  <c r="I22" i="6"/>
  <c r="H22" i="6"/>
  <c r="G22" i="6"/>
  <c r="F22" i="6"/>
  <c r="E22" i="6"/>
  <c r="D22" i="6"/>
  <c r="P21" i="6"/>
  <c r="C21" i="6" s="1"/>
  <c r="O21" i="6"/>
  <c r="N21" i="6"/>
  <c r="M21" i="6"/>
  <c r="L21" i="6"/>
  <c r="K21" i="6"/>
  <c r="J21" i="6"/>
  <c r="I21" i="6"/>
  <c r="H21" i="6"/>
  <c r="G21" i="6"/>
  <c r="F21" i="6"/>
  <c r="M22" i="7" s="1"/>
  <c r="E21" i="6"/>
  <c r="D21" i="6"/>
  <c r="P20" i="6"/>
  <c r="C20" i="6" s="1"/>
  <c r="O20" i="6"/>
  <c r="N20" i="6"/>
  <c r="M20" i="6"/>
  <c r="L20" i="6"/>
  <c r="K20" i="6"/>
  <c r="J20" i="6"/>
  <c r="I20" i="6"/>
  <c r="H20" i="6"/>
  <c r="G20" i="6"/>
  <c r="F20" i="6"/>
  <c r="E20" i="6"/>
  <c r="D20" i="6"/>
  <c r="P18" i="6"/>
  <c r="B18" i="6" s="1"/>
  <c r="O18" i="6"/>
  <c r="N18" i="6"/>
  <c r="M18" i="6"/>
  <c r="L18" i="6"/>
  <c r="K18" i="6"/>
  <c r="J18" i="6"/>
  <c r="I18" i="6"/>
  <c r="H18" i="6"/>
  <c r="G18" i="6"/>
  <c r="F18" i="6"/>
  <c r="E18" i="6"/>
  <c r="D18" i="6"/>
  <c r="P17" i="6"/>
  <c r="C17" i="6" s="1"/>
  <c r="O17" i="6"/>
  <c r="N17" i="6"/>
  <c r="M17" i="6"/>
  <c r="L17" i="6"/>
  <c r="K17" i="6"/>
  <c r="J17" i="6"/>
  <c r="I17" i="6"/>
  <c r="H17" i="6"/>
  <c r="G17" i="6"/>
  <c r="F17" i="6"/>
  <c r="E17" i="6"/>
  <c r="D17" i="6"/>
  <c r="P16" i="6"/>
  <c r="C16" i="6" s="1"/>
  <c r="O16" i="6"/>
  <c r="N16" i="6"/>
  <c r="M16" i="6"/>
  <c r="L16" i="6"/>
  <c r="K16" i="6"/>
  <c r="J16" i="6"/>
  <c r="I16" i="6"/>
  <c r="H16" i="6"/>
  <c r="G16" i="6"/>
  <c r="F16" i="6"/>
  <c r="E16" i="6"/>
  <c r="D16" i="6"/>
  <c r="P14" i="6"/>
  <c r="C14" i="6" s="1"/>
  <c r="O14" i="6"/>
  <c r="N14" i="6"/>
  <c r="M14" i="6"/>
  <c r="L14" i="6"/>
  <c r="K14" i="6"/>
  <c r="J14" i="6"/>
  <c r="I14" i="6"/>
  <c r="H14" i="6"/>
  <c r="G14" i="6"/>
  <c r="F14" i="6"/>
  <c r="E14" i="6"/>
  <c r="D14" i="6"/>
  <c r="P13" i="6"/>
  <c r="C13" i="6" s="1"/>
  <c r="O13" i="6"/>
  <c r="N13" i="6"/>
  <c r="M13" i="6"/>
  <c r="L13" i="6"/>
  <c r="K13" i="6"/>
  <c r="J13" i="6"/>
  <c r="I13" i="6"/>
  <c r="H13" i="6"/>
  <c r="G13" i="6"/>
  <c r="F13" i="6"/>
  <c r="E13" i="6"/>
  <c r="D13" i="6"/>
  <c r="K21" i="7" s="1"/>
  <c r="P12" i="6"/>
  <c r="C12" i="6" s="1"/>
  <c r="O12" i="6"/>
  <c r="N12" i="6"/>
  <c r="M12" i="6"/>
  <c r="L12" i="6"/>
  <c r="K12" i="6"/>
  <c r="J12" i="6"/>
  <c r="I12" i="6"/>
  <c r="H12" i="6"/>
  <c r="G12" i="6"/>
  <c r="F12" i="6"/>
  <c r="E12" i="6"/>
  <c r="D12" i="6"/>
  <c r="P10" i="6"/>
  <c r="O10" i="6"/>
  <c r="N10" i="6"/>
  <c r="M10" i="6"/>
  <c r="L10" i="6"/>
  <c r="K10" i="6"/>
  <c r="J10" i="6"/>
  <c r="I10" i="6"/>
  <c r="H10" i="6"/>
  <c r="G10" i="6"/>
  <c r="F10" i="6"/>
  <c r="E10" i="6"/>
  <c r="D10" i="6"/>
  <c r="P9" i="6"/>
  <c r="C9" i="6" s="1"/>
  <c r="O9" i="6"/>
  <c r="N9" i="6"/>
  <c r="M9" i="6"/>
  <c r="L9" i="6"/>
  <c r="K9" i="6"/>
  <c r="J9" i="6"/>
  <c r="I9" i="6"/>
  <c r="H9" i="6"/>
  <c r="G9" i="6"/>
  <c r="F9" i="6"/>
  <c r="E9" i="6"/>
  <c r="D9" i="6"/>
  <c r="P8" i="6"/>
  <c r="B8" i="6" s="1"/>
  <c r="O8" i="6"/>
  <c r="N8" i="6"/>
  <c r="M8" i="6"/>
  <c r="L8" i="6"/>
  <c r="K8" i="6"/>
  <c r="J8" i="6"/>
  <c r="I8" i="6"/>
  <c r="H8" i="6"/>
  <c r="G8" i="6"/>
  <c r="F8" i="6"/>
  <c r="E8" i="6"/>
  <c r="D8" i="6"/>
  <c r="P6" i="6"/>
  <c r="B6" i="6" s="1"/>
  <c r="O6" i="6"/>
  <c r="N6" i="6"/>
  <c r="M6" i="6"/>
  <c r="L6" i="6"/>
  <c r="K6" i="6"/>
  <c r="J6" i="6"/>
  <c r="I6" i="6"/>
  <c r="H6" i="6"/>
  <c r="G6" i="6"/>
  <c r="F6" i="6"/>
  <c r="E6" i="6"/>
  <c r="D6" i="6"/>
  <c r="P5" i="6"/>
  <c r="C5" i="6" s="1"/>
  <c r="O5" i="6"/>
  <c r="N5" i="6"/>
  <c r="M5" i="6"/>
  <c r="L5" i="6"/>
  <c r="K5" i="6"/>
  <c r="J5" i="6"/>
  <c r="I5" i="6"/>
  <c r="H5" i="6"/>
  <c r="G5" i="6"/>
  <c r="F5" i="6"/>
  <c r="E5" i="6"/>
  <c r="D5" i="6"/>
  <c r="P4" i="6"/>
  <c r="C4" i="6" s="1"/>
  <c r="O4" i="6"/>
  <c r="N4" i="6"/>
  <c r="M4" i="6"/>
  <c r="L4" i="6"/>
  <c r="K4" i="6"/>
  <c r="J4" i="6"/>
  <c r="I4" i="6"/>
  <c r="H4" i="6"/>
  <c r="G4" i="6"/>
  <c r="H22" i="7" s="1"/>
  <c r="F4" i="6"/>
  <c r="E4" i="6"/>
  <c r="H21" i="7" s="1"/>
  <c r="D4" i="6"/>
  <c r="P22" i="4"/>
  <c r="B22" i="4" s="1"/>
  <c r="O22" i="4"/>
  <c r="N22" i="4"/>
  <c r="M22" i="4"/>
  <c r="L22" i="4"/>
  <c r="K22" i="4"/>
  <c r="J22" i="4"/>
  <c r="I22" i="4"/>
  <c r="H22" i="4"/>
  <c r="G22" i="4"/>
  <c r="F22" i="4"/>
  <c r="E22" i="4"/>
  <c r="D22" i="4"/>
  <c r="P21" i="4"/>
  <c r="C21" i="4" s="1"/>
  <c r="O21" i="4"/>
  <c r="N21" i="4"/>
  <c r="M21" i="4"/>
  <c r="L21" i="4"/>
  <c r="K21" i="4"/>
  <c r="J21" i="4"/>
  <c r="I21" i="4"/>
  <c r="H21" i="4"/>
  <c r="G21" i="4"/>
  <c r="F21" i="4"/>
  <c r="E21" i="4"/>
  <c r="D21" i="4"/>
  <c r="P20" i="4"/>
  <c r="C20" i="4" s="1"/>
  <c r="O20" i="4"/>
  <c r="N20" i="4"/>
  <c r="M20" i="4"/>
  <c r="L20" i="4"/>
  <c r="K20" i="4"/>
  <c r="J20" i="4"/>
  <c r="I20" i="4"/>
  <c r="H20" i="4"/>
  <c r="G20" i="4"/>
  <c r="F20" i="4"/>
  <c r="E20" i="4"/>
  <c r="D20" i="4"/>
  <c r="P18" i="4"/>
  <c r="C18" i="4" s="1"/>
  <c r="O18" i="4"/>
  <c r="N18" i="4"/>
  <c r="M18" i="4"/>
  <c r="L18" i="4"/>
  <c r="K18" i="4"/>
  <c r="J18" i="4"/>
  <c r="I18" i="4"/>
  <c r="H18" i="4"/>
  <c r="G18" i="4"/>
  <c r="F18" i="4"/>
  <c r="E18" i="4"/>
  <c r="D18" i="4"/>
  <c r="P17" i="4"/>
  <c r="C17" i="4" s="1"/>
  <c r="O17" i="4"/>
  <c r="N17" i="4"/>
  <c r="M17" i="4"/>
  <c r="L17" i="4"/>
  <c r="K17" i="4"/>
  <c r="J17" i="4"/>
  <c r="I17" i="4"/>
  <c r="H17" i="4"/>
  <c r="G17" i="4"/>
  <c r="F17" i="4"/>
  <c r="E17" i="4"/>
  <c r="D17" i="4"/>
  <c r="P16" i="4"/>
  <c r="C16" i="4" s="1"/>
  <c r="O16" i="4"/>
  <c r="N16" i="4"/>
  <c r="M16" i="4"/>
  <c r="L16" i="4"/>
  <c r="K16" i="4"/>
  <c r="J16" i="4"/>
  <c r="I16" i="4"/>
  <c r="H16" i="4"/>
  <c r="G16" i="4"/>
  <c r="F16" i="4"/>
  <c r="E16" i="4"/>
  <c r="D16" i="4"/>
  <c r="P14" i="4"/>
  <c r="C14" i="4" s="1"/>
  <c r="O14" i="4"/>
  <c r="N14" i="4"/>
  <c r="M14" i="4"/>
  <c r="L14" i="4"/>
  <c r="K14" i="4"/>
  <c r="J14" i="4"/>
  <c r="I14" i="4"/>
  <c r="H14" i="4"/>
  <c r="G14" i="4"/>
  <c r="F14" i="4"/>
  <c r="E14" i="4"/>
  <c r="D14" i="4"/>
  <c r="P13" i="4"/>
  <c r="B13" i="4" s="1"/>
  <c r="O13" i="4"/>
  <c r="N13" i="4"/>
  <c r="M13" i="4"/>
  <c r="L13" i="4"/>
  <c r="K13" i="4"/>
  <c r="J13" i="4"/>
  <c r="I13" i="4"/>
  <c r="H13" i="4"/>
  <c r="G13" i="4"/>
  <c r="F13" i="4"/>
  <c r="E13" i="4"/>
  <c r="D13" i="4"/>
  <c r="P12" i="4"/>
  <c r="C12" i="4" s="1"/>
  <c r="O12" i="4"/>
  <c r="N12" i="4"/>
  <c r="M12" i="4"/>
  <c r="L12" i="4"/>
  <c r="K12" i="4"/>
  <c r="J12" i="4"/>
  <c r="I12" i="4"/>
  <c r="H12" i="4"/>
  <c r="G12" i="4"/>
  <c r="F12" i="4"/>
  <c r="E12" i="4"/>
  <c r="D12" i="4"/>
  <c r="P10" i="4"/>
  <c r="B10" i="4" s="1"/>
  <c r="O10" i="4"/>
  <c r="N10" i="4"/>
  <c r="M10" i="4"/>
  <c r="L10" i="4"/>
  <c r="K10" i="4"/>
  <c r="J10" i="4"/>
  <c r="I10" i="4"/>
  <c r="H10" i="4"/>
  <c r="G10" i="4"/>
  <c r="F10" i="4"/>
  <c r="E10" i="4"/>
  <c r="D10" i="4"/>
  <c r="P9" i="4"/>
  <c r="C9" i="4" s="1"/>
  <c r="O9" i="4"/>
  <c r="N9" i="4"/>
  <c r="M9" i="4"/>
  <c r="L9" i="4"/>
  <c r="K9" i="4"/>
  <c r="J9" i="4"/>
  <c r="I9" i="4"/>
  <c r="H9" i="4"/>
  <c r="G9" i="4"/>
  <c r="F9" i="4"/>
  <c r="E9" i="4"/>
  <c r="D9" i="4"/>
  <c r="P8" i="4"/>
  <c r="C8" i="4" s="1"/>
  <c r="O8" i="4"/>
  <c r="N8" i="4"/>
  <c r="M8" i="4"/>
  <c r="L8" i="4"/>
  <c r="K8" i="4"/>
  <c r="J8" i="4"/>
  <c r="I8" i="4"/>
  <c r="H8" i="4"/>
  <c r="G8" i="4"/>
  <c r="F8" i="4"/>
  <c r="E8" i="4"/>
  <c r="D8" i="4"/>
  <c r="P6" i="4"/>
  <c r="C6" i="4" s="1"/>
  <c r="O6" i="4"/>
  <c r="N6" i="4"/>
  <c r="M6" i="4"/>
  <c r="L6" i="4"/>
  <c r="K6" i="4"/>
  <c r="J6" i="4"/>
  <c r="I6" i="4"/>
  <c r="H6" i="4"/>
  <c r="G6" i="4"/>
  <c r="F6" i="4"/>
  <c r="E6" i="4"/>
  <c r="D6" i="4"/>
  <c r="P5" i="4"/>
  <c r="C5" i="4" s="1"/>
  <c r="O5" i="4"/>
  <c r="N5" i="4"/>
  <c r="M5" i="4"/>
  <c r="L5" i="4"/>
  <c r="K5" i="4"/>
  <c r="J5" i="4"/>
  <c r="I5" i="4"/>
  <c r="H5" i="4"/>
  <c r="G5" i="4"/>
  <c r="F5" i="4"/>
  <c r="E5" i="4"/>
  <c r="D5" i="4"/>
  <c r="P4" i="4"/>
  <c r="B4" i="4" s="1"/>
  <c r="O4" i="4"/>
  <c r="N4" i="4"/>
  <c r="M4" i="4"/>
  <c r="L4" i="4"/>
  <c r="K4" i="4"/>
  <c r="J4" i="4"/>
  <c r="I4" i="4"/>
  <c r="H4" i="4"/>
  <c r="G4" i="4"/>
  <c r="H22" i="5" s="1"/>
  <c r="F4" i="4"/>
  <c r="E4" i="4"/>
  <c r="H21" i="5" s="1"/>
  <c r="D4" i="4"/>
  <c r="P22" i="2"/>
  <c r="C22" i="2" s="1"/>
  <c r="O22" i="2"/>
  <c r="N22" i="2"/>
  <c r="M22" i="2"/>
  <c r="L22" i="2"/>
  <c r="K22" i="2"/>
  <c r="J22" i="2"/>
  <c r="I22" i="2"/>
  <c r="H22" i="2"/>
  <c r="G22" i="2"/>
  <c r="F22" i="2"/>
  <c r="E22" i="2"/>
  <c r="D22" i="2"/>
  <c r="P21" i="2"/>
  <c r="B21" i="2" s="1"/>
  <c r="O21" i="2"/>
  <c r="N21" i="2"/>
  <c r="M21" i="2"/>
  <c r="L21" i="2"/>
  <c r="K21" i="2"/>
  <c r="J21" i="2"/>
  <c r="I21" i="2"/>
  <c r="H21" i="2"/>
  <c r="G21" i="2"/>
  <c r="F21" i="2"/>
  <c r="E21" i="2"/>
  <c r="D21" i="2"/>
  <c r="P20" i="2"/>
  <c r="C20" i="2" s="1"/>
  <c r="O20" i="2"/>
  <c r="N20" i="2"/>
  <c r="M20" i="2"/>
  <c r="L20" i="2"/>
  <c r="K20" i="2"/>
  <c r="J20" i="2"/>
  <c r="I20" i="2"/>
  <c r="H20" i="2"/>
  <c r="G20" i="2"/>
  <c r="F20" i="2"/>
  <c r="E20" i="2"/>
  <c r="D20" i="2"/>
  <c r="P18" i="2"/>
  <c r="B18" i="2" s="1"/>
  <c r="O18" i="2"/>
  <c r="N18" i="2"/>
  <c r="M18" i="2"/>
  <c r="L18" i="2"/>
  <c r="K18" i="2"/>
  <c r="J18" i="2"/>
  <c r="I18" i="2"/>
  <c r="H18" i="2"/>
  <c r="G18" i="2"/>
  <c r="F18" i="2"/>
  <c r="E18" i="2"/>
  <c r="D18" i="2"/>
  <c r="P17" i="2"/>
  <c r="B17" i="2" s="1"/>
  <c r="O17" i="2"/>
  <c r="N17" i="2"/>
  <c r="M17" i="2"/>
  <c r="L17" i="2"/>
  <c r="K17" i="2"/>
  <c r="J17" i="2"/>
  <c r="I17" i="2"/>
  <c r="H17" i="2"/>
  <c r="G17" i="2"/>
  <c r="F17" i="2"/>
  <c r="E17" i="2"/>
  <c r="D17" i="2"/>
  <c r="P16" i="2"/>
  <c r="C16" i="2" s="1"/>
  <c r="O16" i="2"/>
  <c r="N16" i="2"/>
  <c r="M16" i="2"/>
  <c r="L16" i="2"/>
  <c r="K16" i="2"/>
  <c r="J16" i="2"/>
  <c r="I16" i="2"/>
  <c r="H16" i="2"/>
  <c r="G16" i="2"/>
  <c r="F16" i="2"/>
  <c r="E16" i="2"/>
  <c r="D16" i="2"/>
  <c r="P14" i="2"/>
  <c r="B14" i="2" s="1"/>
  <c r="O14" i="2"/>
  <c r="N14" i="2"/>
  <c r="M14" i="2"/>
  <c r="L14" i="2"/>
  <c r="K14" i="2"/>
  <c r="J14" i="2"/>
  <c r="I14" i="2"/>
  <c r="H14" i="2"/>
  <c r="G14" i="2"/>
  <c r="F14" i="2"/>
  <c r="E14" i="2"/>
  <c r="D14" i="2"/>
  <c r="P13" i="2"/>
  <c r="B13" i="2" s="1"/>
  <c r="O13" i="2"/>
  <c r="N13" i="2"/>
  <c r="M13" i="2"/>
  <c r="L13" i="2"/>
  <c r="K13" i="2"/>
  <c r="J13" i="2"/>
  <c r="I13" i="2"/>
  <c r="H13" i="2"/>
  <c r="G13" i="2"/>
  <c r="F13" i="2"/>
  <c r="E13" i="2"/>
  <c r="D13" i="2"/>
  <c r="P12" i="2"/>
  <c r="C12" i="2" s="1"/>
  <c r="O12" i="2"/>
  <c r="N12" i="2"/>
  <c r="M12" i="2"/>
  <c r="L12" i="2"/>
  <c r="K12" i="2"/>
  <c r="J12" i="2"/>
  <c r="I12" i="2"/>
  <c r="H12" i="2"/>
  <c r="G12" i="2"/>
  <c r="F12" i="2"/>
  <c r="E12" i="2"/>
  <c r="D12" i="2"/>
  <c r="P10" i="2"/>
  <c r="B10" i="2" s="1"/>
  <c r="O10" i="2"/>
  <c r="N10" i="2"/>
  <c r="M10" i="2"/>
  <c r="L10" i="2"/>
  <c r="K10" i="2"/>
  <c r="J10" i="2"/>
  <c r="I10" i="2"/>
  <c r="H10" i="2"/>
  <c r="G10" i="2"/>
  <c r="F10" i="2"/>
  <c r="E10" i="2"/>
  <c r="D10" i="2"/>
  <c r="P9" i="2"/>
  <c r="B9" i="2" s="1"/>
  <c r="O9" i="2"/>
  <c r="N9" i="2"/>
  <c r="M9" i="2"/>
  <c r="L9" i="2"/>
  <c r="K9" i="2"/>
  <c r="J9" i="2"/>
  <c r="I9" i="2"/>
  <c r="H9" i="2"/>
  <c r="G9" i="2"/>
  <c r="F9" i="2"/>
  <c r="E9" i="2"/>
  <c r="D9" i="2"/>
  <c r="P8" i="2"/>
  <c r="C8" i="2" s="1"/>
  <c r="O8" i="2"/>
  <c r="N8" i="2"/>
  <c r="M8" i="2"/>
  <c r="L8" i="2"/>
  <c r="K8" i="2"/>
  <c r="J8" i="2"/>
  <c r="I8" i="2"/>
  <c r="H8" i="2"/>
  <c r="G8" i="2"/>
  <c r="F8" i="2"/>
  <c r="E8" i="2"/>
  <c r="D8" i="2"/>
  <c r="P6" i="2"/>
  <c r="C6" i="2" s="1"/>
  <c r="O6" i="2"/>
  <c r="N6" i="2"/>
  <c r="M6" i="2"/>
  <c r="L6" i="2"/>
  <c r="K6" i="2"/>
  <c r="J6" i="2"/>
  <c r="I6" i="2"/>
  <c r="H6" i="2"/>
  <c r="G6" i="2"/>
  <c r="F6" i="2"/>
  <c r="E6" i="2"/>
  <c r="D6" i="2"/>
  <c r="P5" i="2"/>
  <c r="C5" i="2" s="1"/>
  <c r="O5" i="2"/>
  <c r="N5" i="2"/>
  <c r="M5" i="2"/>
  <c r="L5" i="2"/>
  <c r="K5" i="2"/>
  <c r="J5" i="2"/>
  <c r="I5" i="2"/>
  <c r="H5" i="2"/>
  <c r="G5" i="2"/>
  <c r="F5" i="2"/>
  <c r="E5" i="2"/>
  <c r="D5" i="2"/>
  <c r="P4" i="2"/>
  <c r="C4" i="2" s="1"/>
  <c r="O4" i="2"/>
  <c r="N4" i="2"/>
  <c r="M4" i="2"/>
  <c r="L4" i="2"/>
  <c r="K4" i="2"/>
  <c r="J4" i="2"/>
  <c r="I4" i="2"/>
  <c r="H4" i="2"/>
  <c r="G4" i="2"/>
  <c r="F4" i="2"/>
  <c r="E4" i="2"/>
  <c r="H21" i="8" s="1"/>
  <c r="D4" i="2"/>
  <c r="H22" i="8"/>
  <c r="I21" i="7"/>
  <c r="C23" i="6"/>
  <c r="B23" i="6"/>
  <c r="C19" i="6"/>
  <c r="B19" i="6"/>
  <c r="C15" i="6"/>
  <c r="B15" i="6"/>
  <c r="C11" i="6"/>
  <c r="B11" i="6"/>
  <c r="C10" i="6"/>
  <c r="B10" i="6"/>
  <c r="C7" i="6"/>
  <c r="B7" i="6"/>
  <c r="C6" i="6"/>
  <c r="B2" i="6"/>
  <c r="C23" i="4"/>
  <c r="B23" i="4"/>
  <c r="C22" i="4"/>
  <c r="C19" i="4"/>
  <c r="B19" i="4"/>
  <c r="C15" i="4"/>
  <c r="B15" i="4"/>
  <c r="C11" i="4"/>
  <c r="B11" i="4"/>
  <c r="C10" i="4"/>
  <c r="C7" i="4"/>
  <c r="B7" i="4"/>
  <c r="B2" i="4"/>
  <c r="C23" i="2"/>
  <c r="B23" i="2"/>
  <c r="B11" i="2"/>
  <c r="C11" i="2"/>
  <c r="B15" i="2"/>
  <c r="C15" i="2"/>
  <c r="C19" i="2"/>
  <c r="B19" i="2"/>
  <c r="C7" i="2"/>
  <c r="B7" i="2"/>
  <c r="B2" i="2"/>
  <c r="C18" i="2" l="1"/>
  <c r="K22" i="8"/>
  <c r="K22" i="5"/>
  <c r="I22" i="5"/>
  <c r="J21" i="8"/>
  <c r="I22" i="7"/>
  <c r="B20" i="2"/>
  <c r="B22" i="6"/>
  <c r="L21" i="8"/>
  <c r="C18" i="6"/>
  <c r="B18" i="4"/>
  <c r="C13" i="4"/>
  <c r="B14" i="4"/>
  <c r="C8" i="6"/>
  <c r="M22" i="8"/>
  <c r="B21" i="6"/>
  <c r="J22" i="5"/>
  <c r="L22" i="5"/>
  <c r="J21" i="7"/>
  <c r="B17" i="4"/>
  <c r="J22" i="7"/>
  <c r="M22" i="5"/>
  <c r="I22" i="8"/>
  <c r="B6" i="2"/>
  <c r="K22" i="7"/>
  <c r="C13" i="2"/>
  <c r="L22" i="8"/>
  <c r="L22" i="7"/>
  <c r="B6" i="4"/>
  <c r="C14" i="2"/>
  <c r="B20" i="4"/>
  <c r="B14" i="6"/>
  <c r="C17" i="2"/>
  <c r="M21" i="5"/>
  <c r="C10" i="2"/>
  <c r="B22" i="2"/>
  <c r="J22" i="8"/>
  <c r="C9" i="2"/>
  <c r="B16" i="4"/>
  <c r="M21" i="7"/>
  <c r="B20" i="6"/>
  <c r="L21" i="7"/>
  <c r="B16" i="6"/>
  <c r="B17" i="6"/>
  <c r="B12" i="6"/>
  <c r="B13" i="6"/>
  <c r="B9" i="6"/>
  <c r="B4" i="6"/>
  <c r="B5" i="6"/>
  <c r="B21" i="4"/>
  <c r="L21" i="5"/>
  <c r="B12" i="4"/>
  <c r="K21" i="5"/>
  <c r="B8" i="4"/>
  <c r="B9" i="4"/>
  <c r="J21" i="5"/>
  <c r="C4" i="4"/>
  <c r="B5" i="4"/>
  <c r="I21" i="5"/>
  <c r="C21" i="2"/>
  <c r="M21" i="8"/>
  <c r="B16" i="2"/>
  <c r="K21" i="8"/>
  <c r="B12" i="2"/>
  <c r="B8" i="2"/>
  <c r="I21" i="8"/>
  <c r="B4" i="2"/>
  <c r="B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tc={EEB2DC19-BA00-D543-A5C2-E8FD9EE71B41}</author>
  </authors>
  <commentList>
    <comment ref="C1" authorId="0" shapeId="0" xr:uid="{EEB2DC19-BA00-D543-A5C2-E8FD9EE71B41}">
      <text>
        <t>[Threaded comment]
Your version of Excel allows you to read this threaded comment; however, any edits to it will get removed if the file is opened in a newer version of Excel. Learn more: https://go.microsoft.com/fwlink/?linkid=870924
Comment:
    Paste text output here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tc={5A079CA3-455F-CE4D-8590-7D424C2CF760}</author>
  </authors>
  <commentList>
    <comment ref="C1" authorId="0" shapeId="0" xr:uid="{5A079CA3-455F-CE4D-8590-7D424C2CF760}">
      <text>
        <t>[Threaded comment]
Your version of Excel allows you to read this threaded comment; however, any edits to it will get removed if the file is opened in a newer version of Excel. Learn more: https://go.microsoft.com/fwlink/?linkid=870924
Comment:
    Paste FloDate or POS-selected raw data here, from AllRawData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Carl Fitz</author>
  </authors>
  <commentList>
    <comment ref="D1" authorId="0" shapeId="0" xr:uid="{00000000-0006-0000-0100-000001000000}">
      <text>
        <r>
          <rPr>
            <b/>
            <sz val="9"/>
            <color rgb="FF000000"/>
            <rFont val="Arial"/>
            <family val="2"/>
          </rPr>
          <t>Carl Fitz:</t>
        </r>
        <r>
          <rPr>
            <sz val="9"/>
            <color rgb="FF000000"/>
            <rFont val="Arial"/>
            <family val="2"/>
          </rPr>
          <t xml:space="preserve">
</t>
        </r>
        <r>
          <rPr>
            <sz val="9"/>
            <color rgb="FF000000"/>
            <rFont val="Arial"/>
            <family val="2"/>
          </rPr>
          <t>Paste 1st header line of text file here. The next line of file is blank, then paste the data starting on 3r'd line (starting "MaarshArea" below (necessary due to Excel merged-cells in row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Carl Fitz</author>
  </authors>
  <commentList>
    <comment ref="D1" authorId="0" shapeId="0" xr:uid="{974CB671-1D0C-ED43-908E-927BDFEFFF8D}">
      <text>
        <r>
          <rPr>
            <b/>
            <sz val="9"/>
            <color rgb="FF000000"/>
            <rFont val="Arial"/>
            <family val="2"/>
          </rPr>
          <t>Carl Fitz:</t>
        </r>
        <r>
          <rPr>
            <sz val="9"/>
            <color rgb="FF000000"/>
            <rFont val="Arial"/>
            <family val="2"/>
          </rPr>
          <t xml:space="preserve">
</t>
        </r>
        <r>
          <rPr>
            <sz val="9"/>
            <color rgb="FF000000"/>
            <rFont val="Arial"/>
            <family val="2"/>
          </rPr>
          <t>Paste 1st header line of text file here. The next line of file is blank, then paste the data starting on 3r'd line (starting "MaarshArea" below (necessary due to Excel merged-cells in row below)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Carl Fitz</author>
  </authors>
  <commentList>
    <comment ref="D1" authorId="0" shapeId="0" xr:uid="{5678D0F3-F5AA-EC49-800F-3541628133CD}">
      <text>
        <r>
          <rPr>
            <b/>
            <sz val="9"/>
            <color rgb="FF000000"/>
            <rFont val="Arial"/>
            <family val="2"/>
          </rPr>
          <t>Carl Fitz:</t>
        </r>
        <r>
          <rPr>
            <sz val="9"/>
            <color rgb="FF000000"/>
            <rFont val="Arial"/>
            <family val="2"/>
          </rPr>
          <t xml:space="preserve">
</t>
        </r>
        <r>
          <rPr>
            <sz val="9"/>
            <color rgb="FF000000"/>
            <rFont val="Arial"/>
            <family val="2"/>
          </rPr>
          <t>Paste 1st header line of text file here. The next line of file is blank, then paste the data starting on 3r'd line (starting "MaarshArea" below (necessary due to Excel merged-cells in row below)</t>
        </r>
      </text>
    </comment>
  </commentList>
</comments>
</file>

<file path=xl/sharedStrings.xml><?xml version="1.0" encoding="utf-8"?>
<sst xmlns="http://schemas.openxmlformats.org/spreadsheetml/2006/main" count="2637" uniqueCount="224">
  <si>
    <t>MarshArea</t>
  </si>
  <si>
    <t xml:space="preserve"> &gt;= ContourThreshLow</t>
  </si>
  <si>
    <t xml:space="preserve"> &gt;= ContourThreshHi</t>
  </si>
  <si>
    <t>DiffMarshArea</t>
  </si>
  <si>
    <t xml:space="preserve"> &lt;= -ContourDiffNeg</t>
  </si>
  <si>
    <t xml:space="preserve"> &gt;= ContourDiffPos</t>
  </si>
  <si>
    <t>LandscapeArea</t>
  </si>
  <si>
    <t>AreaUnits</t>
  </si>
  <si>
    <t>ContourUnits</t>
  </si>
  <si>
    <t>PrintDate</t>
  </si>
  <si>
    <t>FileName</t>
  </si>
  <si>
    <t>ha</t>
  </si>
  <si>
    <t>RunName</t>
  </si>
  <si>
    <t>SummaryType.VariableName</t>
  </si>
  <si>
    <t>ALT1</t>
  </si>
  <si>
    <t>ALT2</t>
  </si>
  <si>
    <t>ALT3</t>
  </si>
  <si>
    <t>ALT4</t>
  </si>
  <si>
    <t>For each scenario,</t>
  </si>
  <si>
    <t>shows area of marsh that exceeds</t>
  </si>
  <si>
    <t xml:space="preserve">Note that the areas summed here do not </t>
  </si>
  <si>
    <t xml:space="preserve">necessariy reflect direct spatial differences </t>
  </si>
  <si>
    <t>among simulations, whereas the summaries</t>
  </si>
  <si>
    <t xml:space="preserve">of difference maps reflect direct cell-cell </t>
  </si>
  <si>
    <t>comparisons between each scenario.</t>
  </si>
  <si>
    <t xml:space="preserve"> </t>
  </si>
  <si>
    <t>m/d</t>
  </si>
  <si>
    <t>Base</t>
  </si>
  <si>
    <t>NEberm subregion: Marsh area exceeding threshold values</t>
  </si>
  <si>
    <t>ALT5</t>
  </si>
  <si>
    <t>ALT1:gap8_AMI234_plug</t>
  </si>
  <si>
    <t>ALT2:gap8_AMI234</t>
  </si>
  <si>
    <t>ALT3:gap8</t>
  </si>
  <si>
    <t>ALT4:gap8_plug</t>
  </si>
  <si>
    <t>ALT5:plug</t>
  </si>
  <si>
    <t>WCA2A NEberm subegional domain: Area of landscape domain that equaled/exceeded defined thresholds (contoured in map), and differences among simulations at specified difference-values (contoured in map).  Results from the Project Base and all Alternatives.  ELMv2.9.0</t>
  </si>
  <si>
    <t>two selected threshold values.</t>
  </si>
  <si>
    <t>2Aberm wca2 domain: Area of landscape domain that either equaled/below, OR equaled/above, defined thresholds (contoured in map), and differences among simulations at specified difference-values (contoured in map).  Results from all existing Project Bases and Alternatives.  ELMv3.2.6</t>
  </si>
  <si>
    <t xml:space="preserve"> &lt;= ContourThreshLow</t>
  </si>
  <si>
    <t>g/L</t>
  </si>
  <si>
    <t>m</t>
  </si>
  <si>
    <t>SimpleRunName</t>
  </si>
  <si>
    <t>Area exceeding, as percentage of Base</t>
  </si>
  <si>
    <t>ALT1diff:gap8_AMI234_plug</t>
  </si>
  <si>
    <t>ALT2diff:gap8_AMI234</t>
  </si>
  <si>
    <t>ALT3diff:gap8</t>
  </si>
  <si>
    <t>ALT4diff:gap8_plug</t>
  </si>
  <si>
    <t>ALT5diff:plug</t>
  </si>
  <si>
    <t>For these differences,</t>
  </si>
  <si>
    <t>the exceedance metric is</t>
  </si>
  <si>
    <t>(i.e., more neg, more pos)</t>
  </si>
  <si>
    <t xml:space="preserve">&gt; absolute_value </t>
  </si>
  <si>
    <t>NEberm subregion: Marsh area exceeding ALT minus Base Difference (±) threshold values</t>
  </si>
  <si>
    <t>a)</t>
  </si>
  <si>
    <t>b)</t>
  </si>
  <si>
    <t>c)</t>
  </si>
  <si>
    <t xml:space="preserve">sched52yr_v7.SaltSfAvg19780503 </t>
  </si>
  <si>
    <t xml:space="preserve">sched52yr_gap8_AMI234_plug_v7.SaltSfAvg19780503 </t>
  </si>
  <si>
    <t xml:space="preserve">sched52yr_gap8_AMI234_plug_v7-sched52yr_v7.SaltSfAvg19780503 </t>
  </si>
  <si>
    <t xml:space="preserve">sched52yr_v7.HydRelDepPosNegAvg19780503 </t>
  </si>
  <si>
    <t xml:space="preserve">sched52yr_gap8_AMI234_plug_v7.HydRelDepPosNegAvg19780503 </t>
  </si>
  <si>
    <t xml:space="preserve">sched52yr_gap8_AMI234_plug_v7-sched52yr_v7.HydRelDepPosNegAvg19780503 </t>
  </si>
  <si>
    <t xml:space="preserve">sched52yr_v7.SF_WT_VEL_magAvg19780503 </t>
  </si>
  <si>
    <t xml:space="preserve">sched52yr_gap8_AMI234_plug_v7.SF_WT_VEL_magAvg19780503 </t>
  </si>
  <si>
    <t xml:space="preserve">sched52yr_gap8_AMI234_plug_v7-sched52yr_v7.SF_WT_VEL_magAvg19780503 </t>
  </si>
  <si>
    <t xml:space="preserve">sched52yr_gap8_AMI234_v7.SaltSfAvg19780503 </t>
  </si>
  <si>
    <t xml:space="preserve">sched52yr_gap8_AMI234_v7-sched52yr_v7.SaltSfAvg19780503 </t>
  </si>
  <si>
    <t xml:space="preserve">sched52yr_gap8_AMI234_v7.HydRelDepPosNegAvg19780503 </t>
  </si>
  <si>
    <t xml:space="preserve">sched52yr_gap8_AMI234_v7-sched52yr_v7.HydRelDepPosNegAvg19780503 </t>
  </si>
  <si>
    <t xml:space="preserve">sched52yr_gap8_AMI234_v7.SF_WT_VEL_magAvg19780503 </t>
  </si>
  <si>
    <t xml:space="preserve">sched52yr_gap8_AMI234_v7-sched52yr_v7.SF_WT_VEL_magAvg19780503 </t>
  </si>
  <si>
    <t xml:space="preserve">sched52yr_gap8_v7.SaltSfAvg19780503 </t>
  </si>
  <si>
    <t xml:space="preserve">sched52yr_gap8_v7-sched52yr_v7.SaltSfAvg19780503 </t>
  </si>
  <si>
    <t xml:space="preserve">sched52yr_gap8_v7.HydRelDepPosNegAvg19780503 </t>
  </si>
  <si>
    <t xml:space="preserve">sched52yr_gap8_v7-sched52yr_v7.HydRelDepPosNegAvg19780503 </t>
  </si>
  <si>
    <t xml:space="preserve">sched52yr_gap8_v7.SF_WT_VEL_magAvg19780503 </t>
  </si>
  <si>
    <t xml:space="preserve">sched52yr_gap8_v7-sched52yr_v7.SF_WT_VEL_magAvg19780503 </t>
  </si>
  <si>
    <t xml:space="preserve">sched52yr_gap8_plug_v7.SaltSfAvg19780503 </t>
  </si>
  <si>
    <t xml:space="preserve">sched52yr_gap8_plug_v7-sched52yr_v7.SaltSfAvg19780503 </t>
  </si>
  <si>
    <t xml:space="preserve">sched52yr_gap8_plug_v7.HydRelDepPosNegAvg19780503 </t>
  </si>
  <si>
    <t xml:space="preserve">sched52yr_gap8_plug_v7-sched52yr_v7.HydRelDepPosNegAvg19780503 </t>
  </si>
  <si>
    <t xml:space="preserve">sched52yr_gap8_plug_v7.SF_WT_VEL_magAvg19780503 </t>
  </si>
  <si>
    <t xml:space="preserve">sched52yr_gap8_plug_v7-sched52yr_v7.SF_WT_VEL_magAvg19780503 </t>
  </si>
  <si>
    <t xml:space="preserve">sched52yr_plug_v7.SaltSfAvg19780503 </t>
  </si>
  <si>
    <t xml:space="preserve">sched52yr_plug_v7-sched52yr_v7.SaltSfAvg19780503 </t>
  </si>
  <si>
    <t xml:space="preserve">sched52yr_plug_v7.HydRelDepPosNegAvg19780503 </t>
  </si>
  <si>
    <t xml:space="preserve">sched52yr_plug_v7-sched52yr_v7.HydRelDepPosNegAvg19780503 </t>
  </si>
  <si>
    <t xml:space="preserve">sched52yr_plug_v7.SF_WT_VEL_magAvg19780503 </t>
  </si>
  <si>
    <t xml:space="preserve">sched52yr_plug_v7-sched52yr_v7.SF_WT_VEL_magAvg19780503 </t>
  </si>
  <si>
    <t>High flow year, dry season end, 30-d mean values. The NEberm subregion area is 12,908 ha.</t>
  </si>
  <si>
    <t>Note that the left figures show total area-exceedance sums in the NEberm subregion, whereas the right-figure map-to-map differences reflect direct cell-to-cell difference comparisons between scenarios.</t>
  </si>
  <si>
    <t xml:space="preserve">Figure XX. 30-d means, High Flow year, End of Dry season, NEberm subregion (12,908 ha): For each variable (a, b, c), the marsh area exceeding two threshold values (left figures), and the marsh area exceeding the (absolute value of) "ALT minus Base" difference (±) threshold values (right figures).  </t>
  </si>
  <si>
    <t xml:space="preserve">sched52yr_v7.SaltSfAvg19780930 </t>
  </si>
  <si>
    <t xml:space="preserve">sched52yr_gap8_AMI234_plug_v7.SaltSfAvg19780930 </t>
  </si>
  <si>
    <t xml:space="preserve">sched52yr_gap8_AMI234_plug_v7-sched52yr_v7.SaltSfAvg19780930 </t>
  </si>
  <si>
    <t xml:space="preserve">sched52yr_v7.SaltSfAvg19970423 </t>
  </si>
  <si>
    <t xml:space="preserve">sched52yr_gap8_AMI234_plug_v7.SaltSfAvg19970423 </t>
  </si>
  <si>
    <t xml:space="preserve">sched52yr_gap8_AMI234_plug_v7-sched52yr_v7.SaltSfAvg19970423 </t>
  </si>
  <si>
    <t xml:space="preserve">sched52yr_v7.SaltSfAvg19971020 </t>
  </si>
  <si>
    <t xml:space="preserve">sched52yr_gap8_AMI234_plug_v7.SaltSfAvg19971020 </t>
  </si>
  <si>
    <t xml:space="preserve">sched52yr_gap8_AMI234_plug_v7-sched52yr_v7.SaltSfAvg19971020 </t>
  </si>
  <si>
    <t xml:space="preserve">sched52yr_v7.SaltSfAvg.POSmean </t>
  </si>
  <si>
    <t xml:space="preserve">sched52yr_gap8_AMI234_plug_v7.SaltSfAvg.POSmean </t>
  </si>
  <si>
    <t xml:space="preserve">sched52yr_gap8_AMI234_plug_v7-sched52yr_v7.SaltSfAvg.POSmean </t>
  </si>
  <si>
    <t xml:space="preserve">sched52yr_v7.HydRelDepPosNegAvg19780930 </t>
  </si>
  <si>
    <t xml:space="preserve">sched52yr_gap8_AMI234_plug_v7.HydRelDepPosNegAvg19780930 </t>
  </si>
  <si>
    <t xml:space="preserve">sched52yr_gap8_AMI234_plug_v7-sched52yr_v7.HydRelDepPosNegAvg19780930 </t>
  </si>
  <si>
    <t xml:space="preserve">sched52yr_v7.HydRelDepPosNegAvg19970423 </t>
  </si>
  <si>
    <t xml:space="preserve">sched52yr_gap8_AMI234_plug_v7.HydRelDepPosNegAvg19970423 </t>
  </si>
  <si>
    <t xml:space="preserve">sched52yr_gap8_AMI234_plug_v7-sched52yr_v7.HydRelDepPosNegAvg19970423 </t>
  </si>
  <si>
    <t xml:space="preserve">sched52yr_v7.HydRelDepPosNegAvg19971020 </t>
  </si>
  <si>
    <t xml:space="preserve">sched52yr_gap8_AMI234_plug_v7.HydRelDepPosNegAvg19971020 </t>
  </si>
  <si>
    <t xml:space="preserve">sched52yr_gap8_AMI234_plug_v7-sched52yr_v7.HydRelDepPosNegAvg19971020 </t>
  </si>
  <si>
    <t xml:space="preserve">sched52yr_v7.HydRelDepPosNegAvg.POSmean </t>
  </si>
  <si>
    <t xml:space="preserve">sched52yr_gap8_AMI234_plug_v7.HydRelDepPosNegAvg.POSmean </t>
  </si>
  <si>
    <t xml:space="preserve">sched52yr_gap8_AMI234_plug_v7-sched52yr_v7.HydRelDepPosNegAvg.POSmean </t>
  </si>
  <si>
    <t xml:space="preserve">sched52yr_v7.SF_WT_VEL_magAvg19780930 </t>
  </si>
  <si>
    <t xml:space="preserve">sched52yr_gap8_AMI234_plug_v7.SF_WT_VEL_magAvg19780930 </t>
  </si>
  <si>
    <t xml:space="preserve">sched52yr_gap8_AMI234_plug_v7-sched52yr_v7.SF_WT_VEL_magAvg19780930 </t>
  </si>
  <si>
    <t xml:space="preserve">sched52yr_v7.SF_WT_VEL_magAvg19970423 </t>
  </si>
  <si>
    <t xml:space="preserve">sched52yr_gap8_AMI234_plug_v7.SF_WT_VEL_magAvg19970423 </t>
  </si>
  <si>
    <t xml:space="preserve">sched52yr_gap8_AMI234_plug_v7-sched52yr_v7.SF_WT_VEL_magAvg19970423 </t>
  </si>
  <si>
    <t xml:space="preserve">sched52yr_v7.SF_WT_VEL_magAvg19971020 </t>
  </si>
  <si>
    <t xml:space="preserve">sched52yr_gap8_AMI234_plug_v7.SF_WT_VEL_magAvg19971020 </t>
  </si>
  <si>
    <t xml:space="preserve">sched52yr_gap8_AMI234_plug_v7-sched52yr_v7.SF_WT_VEL_magAvg19971020 </t>
  </si>
  <si>
    <t xml:space="preserve">sched52yr_v7.SF_WT_VEL_magAvg.POSmean </t>
  </si>
  <si>
    <t xml:space="preserve">sched52yr_gap8_AMI234_plug_v7.SF_WT_VEL_magAvg.POSmean </t>
  </si>
  <si>
    <t xml:space="preserve">sched52yr_gap8_AMI234_plug_v7-sched52yr_v7.SF_WT_VEL_magAvg.POSmean </t>
  </si>
  <si>
    <t xml:space="preserve">sched52yr_gap8_AMI234_v7.SaltSfAvg19780930 </t>
  </si>
  <si>
    <t xml:space="preserve">sched52yr_gap8_AMI234_v7-sched52yr_v7.SaltSfAvg19780930 </t>
  </si>
  <si>
    <t xml:space="preserve">sched52yr_gap8_AMI234_v7.SaltSfAvg19970423 </t>
  </si>
  <si>
    <t xml:space="preserve">sched52yr_gap8_AMI234_v7-sched52yr_v7.SaltSfAvg19970423 </t>
  </si>
  <si>
    <t xml:space="preserve">sched52yr_gap8_AMI234_v7.SaltSfAvg19971020 </t>
  </si>
  <si>
    <t xml:space="preserve">sched52yr_gap8_AMI234_v7-sched52yr_v7.SaltSfAvg19971020 </t>
  </si>
  <si>
    <t xml:space="preserve">sched52yr_gap8_AMI234_v7.SaltSfAvg.POSmean </t>
  </si>
  <si>
    <t xml:space="preserve">sched52yr_gap8_AMI234_v7-sched52yr_v7.SaltSfAvg.POSmean </t>
  </si>
  <si>
    <t xml:space="preserve">sched52yr_gap8_AMI234_v7.HydRelDepPosNegAvg19780930 </t>
  </si>
  <si>
    <t xml:space="preserve">sched52yr_gap8_AMI234_v7-sched52yr_v7.HydRelDepPosNegAvg19780930 </t>
  </si>
  <si>
    <t xml:space="preserve">sched52yr_gap8_AMI234_v7.HydRelDepPosNegAvg19970423 </t>
  </si>
  <si>
    <t xml:space="preserve">sched52yr_gap8_AMI234_v7-sched52yr_v7.HydRelDepPosNegAvg19970423 </t>
  </si>
  <si>
    <t xml:space="preserve">sched52yr_gap8_AMI234_v7.HydRelDepPosNegAvg19971020 </t>
  </si>
  <si>
    <t xml:space="preserve">sched52yr_gap8_AMI234_v7-sched52yr_v7.HydRelDepPosNegAvg19971020 </t>
  </si>
  <si>
    <t xml:space="preserve">sched52yr_gap8_AMI234_v7.HydRelDepPosNegAvg.POSmean </t>
  </si>
  <si>
    <t xml:space="preserve">sched52yr_gap8_AMI234_v7-sched52yr_v7.HydRelDepPosNegAvg.POSmean </t>
  </si>
  <si>
    <t xml:space="preserve">sched52yr_gap8_AMI234_v7.SF_WT_VEL_magAvg19780930 </t>
  </si>
  <si>
    <t xml:space="preserve">sched52yr_gap8_AMI234_v7-sched52yr_v7.SF_WT_VEL_magAvg19780930 </t>
  </si>
  <si>
    <t xml:space="preserve">sched52yr_gap8_AMI234_v7.SF_WT_VEL_magAvg19970423 </t>
  </si>
  <si>
    <t xml:space="preserve">sched52yr_gap8_AMI234_v7-sched52yr_v7.SF_WT_VEL_magAvg19970423 </t>
  </si>
  <si>
    <t xml:space="preserve">sched52yr_gap8_AMI234_v7.SF_WT_VEL_magAvg19971020 </t>
  </si>
  <si>
    <t xml:space="preserve">sched52yr_gap8_AMI234_v7-sched52yr_v7.SF_WT_VEL_magAvg19971020 </t>
  </si>
  <si>
    <t xml:space="preserve">sched52yr_gap8_AMI234_v7.SF_WT_VEL_magAvg.POSmean </t>
  </si>
  <si>
    <t xml:space="preserve">sched52yr_gap8_AMI234_v7-sched52yr_v7.SF_WT_VEL_magAvg.POSmean </t>
  </si>
  <si>
    <t xml:space="preserve">sched52yr_gap8_v7.SaltSfAvg19780930 </t>
  </si>
  <si>
    <t xml:space="preserve">sched52yr_gap8_v7-sched52yr_v7.SaltSfAvg19780930 </t>
  </si>
  <si>
    <t xml:space="preserve">sched52yr_gap8_v7.SaltSfAvg19970423 </t>
  </si>
  <si>
    <t xml:space="preserve">sched52yr_gap8_v7-sched52yr_v7.SaltSfAvg19970423 </t>
  </si>
  <si>
    <t xml:space="preserve">sched52yr_gap8_v7.SaltSfAvg19971020 </t>
  </si>
  <si>
    <t xml:space="preserve">sched52yr_gap8_v7-sched52yr_v7.SaltSfAvg19971020 </t>
  </si>
  <si>
    <t xml:space="preserve">sched52yr_gap8_v7.SaltSfAvg.POSmean </t>
  </si>
  <si>
    <t xml:space="preserve">sched52yr_gap8_v7-sched52yr_v7.SaltSfAvg.POSmean </t>
  </si>
  <si>
    <t xml:space="preserve">sched52yr_gap8_v7.HydRelDepPosNegAvg19780930 </t>
  </si>
  <si>
    <t xml:space="preserve">sched52yr_gap8_v7-sched52yr_v7.HydRelDepPosNegAvg19780930 </t>
  </si>
  <si>
    <t xml:space="preserve">sched52yr_gap8_v7.HydRelDepPosNegAvg19970423 </t>
  </si>
  <si>
    <t xml:space="preserve">sched52yr_gap8_v7-sched52yr_v7.HydRelDepPosNegAvg19970423 </t>
  </si>
  <si>
    <t xml:space="preserve">sched52yr_gap8_v7.HydRelDepPosNegAvg19971020 </t>
  </si>
  <si>
    <t xml:space="preserve">sched52yr_gap8_v7-sched52yr_v7.HydRelDepPosNegAvg19971020 </t>
  </si>
  <si>
    <t xml:space="preserve">sched52yr_gap8_v7.HydRelDepPosNegAvg.POSmean </t>
  </si>
  <si>
    <t xml:space="preserve">sched52yr_gap8_v7-sched52yr_v7.HydRelDepPosNegAvg.POSmean </t>
  </si>
  <si>
    <t xml:space="preserve">sched52yr_gap8_v7.SF_WT_VEL_magAvg19780930 </t>
  </si>
  <si>
    <t xml:space="preserve">sched52yr_gap8_v7-sched52yr_v7.SF_WT_VEL_magAvg19780930 </t>
  </si>
  <si>
    <t xml:space="preserve">sched52yr_gap8_v7.SF_WT_VEL_magAvg19970423 </t>
  </si>
  <si>
    <t xml:space="preserve">sched52yr_gap8_v7-sched52yr_v7.SF_WT_VEL_magAvg19970423 </t>
  </si>
  <si>
    <t xml:space="preserve">sched52yr_gap8_v7.SF_WT_VEL_magAvg19971020 </t>
  </si>
  <si>
    <t xml:space="preserve">sched52yr_gap8_v7-sched52yr_v7.SF_WT_VEL_magAvg19971020 </t>
  </si>
  <si>
    <t xml:space="preserve">sched52yr_gap8_v7.SF_WT_VEL_magAvg.POSmean </t>
  </si>
  <si>
    <t xml:space="preserve">sched52yr_gap8_v7-sched52yr_v7.SF_WT_VEL_magAvg.POSmean </t>
  </si>
  <si>
    <t xml:space="preserve">sched52yr_gap8_plug_v7.SaltSfAvg19780930 </t>
  </si>
  <si>
    <t xml:space="preserve">sched52yr_gap8_plug_v7-sched52yr_v7.SaltSfAvg19780930 </t>
  </si>
  <si>
    <t xml:space="preserve">sched52yr_gap8_plug_v7.SaltSfAvg19970423 </t>
  </si>
  <si>
    <t xml:space="preserve">sched52yr_gap8_plug_v7-sched52yr_v7.SaltSfAvg19970423 </t>
  </si>
  <si>
    <t xml:space="preserve">sched52yr_gap8_plug_v7.SaltSfAvg19971020 </t>
  </si>
  <si>
    <t xml:space="preserve">sched52yr_gap8_plug_v7-sched52yr_v7.SaltSfAvg19971020 </t>
  </si>
  <si>
    <t xml:space="preserve">sched52yr_gap8_plug_v7.SaltSfAvg.POSmean </t>
  </si>
  <si>
    <t xml:space="preserve">sched52yr_gap8_plug_v7-sched52yr_v7.SaltSfAvg.POSmean </t>
  </si>
  <si>
    <t xml:space="preserve">sched52yr_gap8_plug_v7.HydRelDepPosNegAvg19780930 </t>
  </si>
  <si>
    <t xml:space="preserve">sched52yr_gap8_plug_v7-sched52yr_v7.HydRelDepPosNegAvg19780930 </t>
  </si>
  <si>
    <t xml:space="preserve">sched52yr_gap8_plug_v7.HydRelDepPosNegAvg19970423 </t>
  </si>
  <si>
    <t xml:space="preserve">sched52yr_gap8_plug_v7-sched52yr_v7.HydRelDepPosNegAvg19970423 </t>
  </si>
  <si>
    <t xml:space="preserve">sched52yr_gap8_plug_v7.HydRelDepPosNegAvg19971020 </t>
  </si>
  <si>
    <t xml:space="preserve">sched52yr_gap8_plug_v7-sched52yr_v7.HydRelDepPosNegAvg19971020 </t>
  </si>
  <si>
    <t xml:space="preserve">sched52yr_gap8_plug_v7.HydRelDepPosNegAvg.POSmean </t>
  </si>
  <si>
    <t xml:space="preserve">sched52yr_gap8_plug_v7-sched52yr_v7.HydRelDepPosNegAvg.POSmean </t>
  </si>
  <si>
    <t xml:space="preserve">sched52yr_gap8_plug_v7.SF_WT_VEL_magAvg19780930 </t>
  </si>
  <si>
    <t xml:space="preserve">sched52yr_gap8_plug_v7-sched52yr_v7.SF_WT_VEL_magAvg19780930 </t>
  </si>
  <si>
    <t xml:space="preserve">sched52yr_gap8_plug_v7.SF_WT_VEL_magAvg19970423 </t>
  </si>
  <si>
    <t xml:space="preserve">sched52yr_gap8_plug_v7-sched52yr_v7.SF_WT_VEL_magAvg19970423 </t>
  </si>
  <si>
    <t xml:space="preserve">sched52yr_gap8_plug_v7.SF_WT_VEL_magAvg19971020 </t>
  </si>
  <si>
    <t xml:space="preserve">sched52yr_gap8_plug_v7-sched52yr_v7.SF_WT_VEL_magAvg19971020 </t>
  </si>
  <si>
    <t xml:space="preserve">sched52yr_gap8_plug_v7.SF_WT_VEL_magAvg.POSmean </t>
  </si>
  <si>
    <t xml:space="preserve">sched52yr_gap8_plug_v7-sched52yr_v7.SF_WT_VEL_magAvg.POSmean </t>
  </si>
  <si>
    <t xml:space="preserve">sched52yr_plug_v7.SaltSfAvg19780930 </t>
  </si>
  <si>
    <t xml:space="preserve">sched52yr_plug_v7-sched52yr_v7.SaltSfAvg19780930 </t>
  </si>
  <si>
    <t xml:space="preserve">sched52yr_plug_v7.SaltSfAvg19970423 </t>
  </si>
  <si>
    <t xml:space="preserve">sched52yr_plug_v7-sched52yr_v7.SaltSfAvg19970423 </t>
  </si>
  <si>
    <t xml:space="preserve">sched52yr_plug_v7.SaltSfAvg19971020 </t>
  </si>
  <si>
    <t xml:space="preserve">sched52yr_plug_v7-sched52yr_v7.SaltSfAvg19971020 </t>
  </si>
  <si>
    <t xml:space="preserve">sched52yr_plug_v7.SaltSfAvg.POSmean </t>
  </si>
  <si>
    <t xml:space="preserve">sched52yr_plug_v7-sched52yr_v7.SaltSfAvg.POSmean </t>
  </si>
  <si>
    <t xml:space="preserve">sched52yr_plug_v7.HydRelDepPosNegAvg19780930 </t>
  </si>
  <si>
    <t xml:space="preserve">sched52yr_plug_v7-sched52yr_v7.HydRelDepPosNegAvg19780930 </t>
  </si>
  <si>
    <t xml:space="preserve">sched52yr_plug_v7.HydRelDepPosNegAvg19970423 </t>
  </si>
  <si>
    <t xml:space="preserve">sched52yr_plug_v7-sched52yr_v7.HydRelDepPosNegAvg19970423 </t>
  </si>
  <si>
    <t xml:space="preserve">sched52yr_plug_v7.HydRelDepPosNegAvg19971020 </t>
  </si>
  <si>
    <t xml:space="preserve">sched52yr_plug_v7-sched52yr_v7.HydRelDepPosNegAvg19971020 </t>
  </si>
  <si>
    <t xml:space="preserve">sched52yr_plug_v7.HydRelDepPosNegAvg.POSmean </t>
  </si>
  <si>
    <t xml:space="preserve">sched52yr_plug_v7-sched52yr_v7.HydRelDepPosNegAvg.POSmean </t>
  </si>
  <si>
    <t xml:space="preserve">sched52yr_plug_v7.SF_WT_VEL_magAvg19780930 </t>
  </si>
  <si>
    <t xml:space="preserve">sched52yr_plug_v7-sched52yr_v7.SF_WT_VEL_magAvg19780930 </t>
  </si>
  <si>
    <t xml:space="preserve">sched52yr_plug_v7.SF_WT_VEL_magAvg19970423 </t>
  </si>
  <si>
    <t xml:space="preserve">sched52yr_plug_v7-sched52yr_v7.SF_WT_VEL_magAvg19970423 </t>
  </si>
  <si>
    <t xml:space="preserve">sched52yr_plug_v7.SF_WT_VEL_magAvg19971020 </t>
  </si>
  <si>
    <t xml:space="preserve">sched52yr_plug_v7-sched52yr_v7.SF_WT_VEL_magAvg19971020 </t>
  </si>
  <si>
    <t xml:space="preserve">sched52yr_plug_v7.SF_WT_VEL_magAvg.POSmean </t>
  </si>
  <si>
    <t xml:space="preserve">sched52yr_plug_v7-sched52yr_v7.SF_WT_VEL_magAvg.POSmean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</si>
</sst>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i/>
      <sz val="10"/>
      <color theme="1"/>
      <name val="Arial"/>
      <family val="2"/>
    </font>
    <font>
      <b/>
      <sz val="9"/>
      <color rgb="FF000000"/>
      <name val="Arial"/>
      <family val="2"/>
    </font>
    <font>
      <sz val="9"/>
      <color rgb="FF000000"/>
      <name val="Arial"/>
      <family val="2"/>
    </font>
    <font>
      <b/>
      <sz val="12"/>
      <color theme="1"/>
      <name val="Calibri"/>
      <family val="2"/>
      <scheme val="minor"/>
    </font>
    <font>
      <i/>
      <sz val="12"/>
      <color theme="1"/>
      <name val="Calibri"/>
      <family val="2"/>
      <scheme val="minor"/>
    </font>
    <font>
      <b/>
      <sz val="12"/>
      <color rgb="FF000000"/>
      <name val="Calibri"/>
      <family val="2"/>
      <scheme val="minor"/>
    </font>
    <font>
      <sz val="10"/>
      <color rgb="FF000000"/>
      <name val="Tahoma"/>
      <family val="2"/>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5"/>
        <bgColor indexed="64"/>
      </patternFill>
    </fill>
    <fill>
      <patternFill patternType="solid">
        <fgColor rgb="FFFFC000"/>
        <bgColor indexed="64"/>
      </patternFill>
    </fill>
  </fills>
  <borders count="22">
    <border>
      <left/>
      <right/>
      <top/>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medium">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top/>
      <bottom style="thin">
        <color indexed="64"/>
      </bottom>
      <diagonal/>
    </border>
    <border>
      <left style="medium">
        <color auto="1"/>
      </left>
      <right style="thin">
        <color auto="1"/>
      </right>
      <top/>
      <bottom style="thin">
        <color indexed="64"/>
      </bottom>
      <diagonal/>
    </border>
    <border>
      <left style="thin">
        <color indexed="64"/>
      </left>
      <right/>
      <top/>
      <bottom/>
      <diagonal/>
    </border>
    <border>
      <left/>
      <right style="medium">
        <color auto="1"/>
      </right>
      <top/>
      <bottom style="thin">
        <color indexed="64"/>
      </bottom>
      <diagonal/>
    </border>
    <border>
      <left style="thin">
        <color auto="1"/>
      </left>
      <right/>
      <top/>
      <bottom style="double">
        <color auto="1"/>
      </bottom>
      <diagonal/>
    </border>
    <border>
      <left style="thin">
        <color auto="1"/>
      </left>
      <right/>
      <top/>
      <bottom style="thin">
        <color indexed="64"/>
      </bottom>
      <diagonal/>
    </border>
    <border>
      <left style="thin">
        <color auto="1"/>
      </left>
      <right style="medium">
        <color auto="1"/>
      </right>
      <top/>
      <bottom style="double">
        <color auto="1"/>
      </bottom>
      <diagonal/>
    </border>
    <border>
      <left/>
      <right style="thin">
        <color indexed="64"/>
      </right>
      <top/>
      <bottom/>
      <diagonal/>
    </border>
    <border>
      <left/>
      <right style="thin">
        <color indexed="64"/>
      </right>
      <top/>
      <bottom style="thin">
        <color indexed="64"/>
      </bottom>
      <diagonal/>
    </border>
  </borders>
  <cellStyleXfs count="3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4">
    <xf numFmtId="0" fontId="0" fillId="0" borderId="0" xfId="0"/>
    <xf numFmtId="0" fontId="0" fillId="0" borderId="0" xfId="0" applyAlignment="1">
      <alignment horizontal="right"/>
    </xf>
    <xf numFmtId="0" fontId="0" fillId="2" borderId="0" xfId="0" applyFill="1"/>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xf numFmtId="0" fontId="0" fillId="0" borderId="5" xfId="0" applyBorder="1"/>
    <xf numFmtId="0" fontId="0" fillId="0" borderId="5" xfId="0" applyBorder="1" applyAlignment="1">
      <alignment horizontal="left"/>
    </xf>
    <xf numFmtId="0" fontId="0" fillId="0" borderId="6" xfId="0" applyBorder="1"/>
    <xf numFmtId="0" fontId="0" fillId="0" borderId="7" xfId="0" applyBorder="1"/>
    <xf numFmtId="0" fontId="0" fillId="0" borderId="7" xfId="0" applyBorder="1" applyAlignment="1">
      <alignment horizontal="right"/>
    </xf>
    <xf numFmtId="9" fontId="0" fillId="0" borderId="0" xfId="7" applyFont="1" applyBorder="1"/>
    <xf numFmtId="0" fontId="0" fillId="0" borderId="9" xfId="0" applyBorder="1" applyAlignment="1">
      <alignment horizontal="right"/>
    </xf>
    <xf numFmtId="9" fontId="0" fillId="0" borderId="10" xfId="7" applyFont="1" applyBorder="1"/>
    <xf numFmtId="9" fontId="0" fillId="0" borderId="11" xfId="7" applyFont="1" applyBorder="1"/>
    <xf numFmtId="9" fontId="0" fillId="0" borderId="12" xfId="7" applyFont="1" applyBorder="1"/>
    <xf numFmtId="0" fontId="4" fillId="0" borderId="0" xfId="0" applyFont="1"/>
    <xf numFmtId="0" fontId="0" fillId="0" borderId="13" xfId="0" applyBorder="1"/>
    <xf numFmtId="0" fontId="0" fillId="0" borderId="13" xfId="0" applyBorder="1" applyAlignment="1">
      <alignment horizontal="right"/>
    </xf>
    <xf numFmtId="0" fontId="0" fillId="0" borderId="14" xfId="0" applyBorder="1" applyAlignment="1">
      <alignment horizontal="left"/>
    </xf>
    <xf numFmtId="0" fontId="0" fillId="0" borderId="15" xfId="0" applyBorder="1"/>
    <xf numFmtId="0" fontId="7" fillId="0" borderId="0" xfId="0" applyFont="1"/>
    <xf numFmtId="9" fontId="0" fillId="0" borderId="8" xfId="7" applyFont="1" applyBorder="1"/>
    <xf numFmtId="9" fontId="0" fillId="0" borderId="15" xfId="7" applyFont="1" applyBorder="1"/>
    <xf numFmtId="0" fontId="0" fillId="0" borderId="16" xfId="0" applyBorder="1" applyAlignment="1">
      <alignment horizontal="right"/>
    </xf>
    <xf numFmtId="0" fontId="0" fillId="2" borderId="0" xfId="0" applyFill="1" applyAlignment="1">
      <alignment horizontal="right"/>
    </xf>
    <xf numFmtId="0" fontId="0" fillId="2" borderId="13" xfId="0" applyFill="1" applyBorder="1" applyAlignment="1">
      <alignment horizontal="right"/>
    </xf>
    <xf numFmtId="0" fontId="0" fillId="0" borderId="17" xfId="0" applyBorder="1" applyAlignment="1">
      <alignment horizontal="left"/>
    </xf>
    <xf numFmtId="0" fontId="0" fillId="0" borderId="15" xfId="0" applyBorder="1" applyAlignment="1">
      <alignment horizontal="left"/>
    </xf>
    <xf numFmtId="0" fontId="0" fillId="0" borderId="18" xfId="0" applyBorder="1" applyAlignment="1">
      <alignment horizontal="left"/>
    </xf>
    <xf numFmtId="0" fontId="0" fillId="2" borderId="15" xfId="0" applyFill="1" applyBorder="1"/>
    <xf numFmtId="0" fontId="0" fillId="0" borderId="18" xfId="0" applyBorder="1"/>
    <xf numFmtId="0" fontId="0" fillId="0" borderId="2" xfId="0" applyBorder="1" applyAlignment="1">
      <alignment horizontal="right"/>
    </xf>
    <xf numFmtId="0" fontId="0" fillId="0" borderId="2" xfId="0" applyBorder="1" applyAlignment="1">
      <alignment horizontal="center"/>
    </xf>
    <xf numFmtId="0" fontId="0" fillId="0" borderId="19" xfId="0" applyBorder="1" applyAlignment="1">
      <alignment horizontal="left"/>
    </xf>
    <xf numFmtId="0" fontId="0" fillId="0" borderId="20" xfId="0" applyBorder="1"/>
    <xf numFmtId="0" fontId="0" fillId="0" borderId="21" xfId="0" applyBorder="1"/>
    <xf numFmtId="0" fontId="0" fillId="2" borderId="20" xfId="0" applyFill="1" applyBorder="1"/>
    <xf numFmtId="0" fontId="0" fillId="3" borderId="0" xfId="0" applyFill="1"/>
    <xf numFmtId="14" fontId="0" fillId="3" borderId="20" xfId="0" applyNumberFormat="1" applyFill="1" applyBorder="1"/>
    <xf numFmtId="0" fontId="8" fillId="0" borderId="0" xfId="0" applyFont="1"/>
    <xf numFmtId="0" fontId="0" fillId="0" borderId="0" xfId="0" applyAlignment="1">
      <alignment vertical="top" wrapText="1"/>
    </xf>
    <xf numFmtId="0" fontId="7" fillId="0" borderId="0" xfId="0" applyFont="1" applyAlignment="1">
      <alignment horizontal="right"/>
    </xf>
    <xf numFmtId="0" fontId="9" fillId="0" borderId="0" xfId="0" applyFont="1" applyAlignment="1">
      <alignment horizontal="right"/>
    </xf>
    <xf numFmtId="0" fontId="0" fillId="4" borderId="0" xfId="0" applyFill="1"/>
    <xf numFmtId="0" fontId="0" fillId="3" borderId="20" xfId="0" applyFill="1" applyBorder="1"/>
    <xf numFmtId="14" fontId="0" fillId="0" borderId="20" xfId="0" applyNumberFormat="1" applyBorder="1"/>
    <xf numFmtId="0" fontId="0" fillId="5" borderId="0" xfId="0" applyFill="1"/>
    <xf numFmtId="0" fontId="0" fillId="5" borderId="20" xfId="0" applyFill="1" applyBorder="1"/>
    <xf numFmtId="14" fontId="0" fillId="5" borderId="20" xfId="0" applyNumberFormat="1" applyFill="1" applyBorder="1"/>
    <xf numFmtId="14" fontId="0" fillId="2" borderId="20" xfId="0" applyNumberFormat="1" applyFill="1" applyBorder="1"/>
  </cellXfs>
  <cellStyles count="32">
    <cellStyle name="Followed Hyperlink" xfId="2" builtinId="9" hidden="1"/>
    <cellStyle name="Followed Hyperlink" xfId="4" builtinId="9" hidden="1"/>
    <cellStyle name="Followed Hyperlink" xfId="6"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Hyperlink" xfId="1" builtinId="8" hidden="1"/>
    <cellStyle name="Hyperlink" xfId="3" builtinId="8" hidden="1"/>
    <cellStyle name="Hyperlink" xfId="5"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ellStyle name="Percent" xfId="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DataVeloc!$A$4</c:f>
              <c:strCache>
                <c:ptCount val="1"/>
                <c:pt idx="0">
                  <c:v>Base</c:v>
                </c:pt>
              </c:strCache>
            </c:strRef>
          </c:tx>
          <c:invertIfNegative val="0"/>
          <c:val>
            <c:numRef>
              <c:f>(DataVeloc!$D$4,DataVeloc!$F$4)</c:f>
              <c:numCache>
                <c:formatCode>General</c:formatCode>
                <c:ptCount val="2"/>
                <c:pt idx="0">
                  <c:v>3581</c:v>
                </c:pt>
                <c:pt idx="1">
                  <c:v>146</c:v>
                </c:pt>
              </c:numCache>
            </c:numRef>
          </c:val>
          <c:extLst>
            <c:ext xmlns:c16="http://schemas.microsoft.com/office/drawing/2014/chart" uri="{C3380CC4-5D6E-409C-BE32-E72D297353CC}">
              <c16:uniqueId val="{00000000-DE93-BA4E-93D8-543516A28A95}"/>
            </c:ext>
          </c:extLst>
        </c:ser>
        <c:ser>
          <c:idx val="2"/>
          <c:order val="1"/>
          <c:tx>
            <c:strRef>
              <c:f>DataVeloc!$A$5</c:f>
              <c:strCache>
                <c:ptCount val="1"/>
                <c:pt idx="0">
                  <c:v>ALT1:gap8_AMI234_plug</c:v>
                </c:pt>
              </c:strCache>
            </c:strRef>
          </c:tx>
          <c:invertIfNegative val="0"/>
          <c:cat>
            <c:numRef>
              <c:f>(DataVeloc!$E$4,DataVeloc!$G$4)</c:f>
              <c:numCache>
                <c:formatCode>General</c:formatCode>
                <c:ptCount val="2"/>
                <c:pt idx="0">
                  <c:v>100</c:v>
                </c:pt>
                <c:pt idx="1">
                  <c:v>400</c:v>
                </c:pt>
              </c:numCache>
            </c:numRef>
          </c:cat>
          <c:val>
            <c:numRef>
              <c:f>(DataVeloc!$D$5,DataVeloc!$F$5)</c:f>
              <c:numCache>
                <c:formatCode>General</c:formatCode>
                <c:ptCount val="2"/>
                <c:pt idx="0">
                  <c:v>5761</c:v>
                </c:pt>
                <c:pt idx="1">
                  <c:v>452</c:v>
                </c:pt>
              </c:numCache>
            </c:numRef>
          </c:val>
          <c:extLst>
            <c:ext xmlns:c16="http://schemas.microsoft.com/office/drawing/2014/chart" uri="{C3380CC4-5D6E-409C-BE32-E72D297353CC}">
              <c16:uniqueId val="{00000001-DE93-BA4E-93D8-543516A28A95}"/>
            </c:ext>
          </c:extLst>
        </c:ser>
        <c:ser>
          <c:idx val="3"/>
          <c:order val="2"/>
          <c:tx>
            <c:strRef>
              <c:f>DataVeloc!$A$9</c:f>
              <c:strCache>
                <c:ptCount val="1"/>
                <c:pt idx="0">
                  <c:v>ALT2:gap8_AMI234</c:v>
                </c:pt>
              </c:strCache>
            </c:strRef>
          </c:tx>
          <c:invertIfNegative val="0"/>
          <c:cat>
            <c:numRef>
              <c:f>(DataVeloc!$E$4,DataVeloc!$G$4)</c:f>
              <c:numCache>
                <c:formatCode>General</c:formatCode>
                <c:ptCount val="2"/>
                <c:pt idx="0">
                  <c:v>100</c:v>
                </c:pt>
                <c:pt idx="1">
                  <c:v>400</c:v>
                </c:pt>
              </c:numCache>
            </c:numRef>
          </c:cat>
          <c:val>
            <c:numRef>
              <c:f>(DataVeloc!$D$9,DataVeloc!$F$9)</c:f>
              <c:numCache>
                <c:formatCode>General</c:formatCode>
                <c:ptCount val="2"/>
                <c:pt idx="0">
                  <c:v>3709</c:v>
                </c:pt>
                <c:pt idx="1">
                  <c:v>157</c:v>
                </c:pt>
              </c:numCache>
            </c:numRef>
          </c:val>
          <c:extLst>
            <c:ext xmlns:c16="http://schemas.microsoft.com/office/drawing/2014/chart" uri="{C3380CC4-5D6E-409C-BE32-E72D297353CC}">
              <c16:uniqueId val="{00000002-DE93-BA4E-93D8-543516A28A95}"/>
            </c:ext>
          </c:extLst>
        </c:ser>
        <c:ser>
          <c:idx val="4"/>
          <c:order val="3"/>
          <c:tx>
            <c:strRef>
              <c:f>DataVeloc!$A$13</c:f>
              <c:strCache>
                <c:ptCount val="1"/>
                <c:pt idx="0">
                  <c:v>ALT3:gap8</c:v>
                </c:pt>
              </c:strCache>
            </c:strRef>
          </c:tx>
          <c:invertIfNegative val="0"/>
          <c:cat>
            <c:numRef>
              <c:f>(DataVeloc!$E$4,DataVeloc!$G$4)</c:f>
              <c:numCache>
                <c:formatCode>General</c:formatCode>
                <c:ptCount val="2"/>
                <c:pt idx="0">
                  <c:v>100</c:v>
                </c:pt>
                <c:pt idx="1">
                  <c:v>400</c:v>
                </c:pt>
              </c:numCache>
            </c:numRef>
          </c:cat>
          <c:val>
            <c:numRef>
              <c:f>(DataVeloc!$D$13,DataVeloc!$F$13)</c:f>
              <c:numCache>
                <c:formatCode>General</c:formatCode>
                <c:ptCount val="2"/>
                <c:pt idx="0">
                  <c:v>3674</c:v>
                </c:pt>
                <c:pt idx="1">
                  <c:v>143</c:v>
                </c:pt>
              </c:numCache>
            </c:numRef>
          </c:val>
          <c:extLst>
            <c:ext xmlns:c16="http://schemas.microsoft.com/office/drawing/2014/chart" uri="{C3380CC4-5D6E-409C-BE32-E72D297353CC}">
              <c16:uniqueId val="{00000003-DE93-BA4E-93D8-543516A28A95}"/>
            </c:ext>
          </c:extLst>
        </c:ser>
        <c:ser>
          <c:idx val="5"/>
          <c:order val="4"/>
          <c:tx>
            <c:strRef>
              <c:f>DataVeloc!$A$17</c:f>
              <c:strCache>
                <c:ptCount val="1"/>
                <c:pt idx="0">
                  <c:v>ALT4:gap8_plug</c:v>
                </c:pt>
              </c:strCache>
            </c:strRef>
          </c:tx>
          <c:invertIfNegative val="0"/>
          <c:cat>
            <c:numRef>
              <c:f>(DataVeloc!$E$4,DataVeloc!$G$4)</c:f>
              <c:numCache>
                <c:formatCode>General</c:formatCode>
                <c:ptCount val="2"/>
                <c:pt idx="0">
                  <c:v>100</c:v>
                </c:pt>
                <c:pt idx="1">
                  <c:v>400</c:v>
                </c:pt>
              </c:numCache>
            </c:numRef>
          </c:cat>
          <c:val>
            <c:numRef>
              <c:f>(DataVeloc!$D$17,DataVeloc!$F$17)</c:f>
              <c:numCache>
                <c:formatCode>General</c:formatCode>
                <c:ptCount val="2"/>
                <c:pt idx="0">
                  <c:v>5694</c:v>
                </c:pt>
                <c:pt idx="1">
                  <c:v>380</c:v>
                </c:pt>
              </c:numCache>
            </c:numRef>
          </c:val>
          <c:extLst>
            <c:ext xmlns:c16="http://schemas.microsoft.com/office/drawing/2014/chart" uri="{C3380CC4-5D6E-409C-BE32-E72D297353CC}">
              <c16:uniqueId val="{00000004-DE93-BA4E-93D8-543516A28A95}"/>
            </c:ext>
          </c:extLst>
        </c:ser>
        <c:ser>
          <c:idx val="0"/>
          <c:order val="5"/>
          <c:tx>
            <c:strRef>
              <c:f>DataVeloc!$A$21</c:f>
              <c:strCache>
                <c:ptCount val="1"/>
                <c:pt idx="0">
                  <c:v>ALT5:plug</c:v>
                </c:pt>
              </c:strCache>
            </c:strRef>
          </c:tx>
          <c:invertIfNegative val="0"/>
          <c:cat>
            <c:numRef>
              <c:f>(DataVeloc!$E$4,DataVeloc!$G$4)</c:f>
              <c:numCache>
                <c:formatCode>General</c:formatCode>
                <c:ptCount val="2"/>
                <c:pt idx="0">
                  <c:v>100</c:v>
                </c:pt>
                <c:pt idx="1">
                  <c:v>400</c:v>
                </c:pt>
              </c:numCache>
            </c:numRef>
          </c:cat>
          <c:val>
            <c:numRef>
              <c:f>(DataVeloc!$D$21,DataVeloc!$F$21)</c:f>
              <c:numCache>
                <c:formatCode>General</c:formatCode>
                <c:ptCount val="2"/>
                <c:pt idx="0">
                  <c:v>5673</c:v>
                </c:pt>
                <c:pt idx="1">
                  <c:v>401</c:v>
                </c:pt>
              </c:numCache>
            </c:numRef>
          </c:val>
          <c:extLst>
            <c:ext xmlns:c16="http://schemas.microsoft.com/office/drawing/2014/chart" uri="{C3380CC4-5D6E-409C-BE32-E72D297353CC}">
              <c16:uniqueId val="{00000005-DE93-BA4E-93D8-543516A28A95}"/>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DataCl!$A$6</c:f>
              <c:strCache>
                <c:ptCount val="1"/>
                <c:pt idx="0">
                  <c:v>ALT1diff:gap8_AMI234_plug</c:v>
                </c:pt>
              </c:strCache>
            </c:strRef>
          </c:tx>
          <c:invertIfNegative val="0"/>
          <c:cat>
            <c:numRef>
              <c:f>(DataCl!$I$6,DataCl!$K$6)</c:f>
              <c:numCache>
                <c:formatCode>General</c:formatCode>
                <c:ptCount val="2"/>
                <c:pt idx="0">
                  <c:v>-5.0000000000000001E-3</c:v>
                </c:pt>
                <c:pt idx="1">
                  <c:v>5.0000000000000001E-3</c:v>
                </c:pt>
              </c:numCache>
            </c:numRef>
          </c:cat>
          <c:val>
            <c:numRef>
              <c:f>(DataCl!$H$6,DataCl!$J$6)</c:f>
              <c:numCache>
                <c:formatCode>General</c:formatCode>
                <c:ptCount val="2"/>
                <c:pt idx="0">
                  <c:v>1169</c:v>
                </c:pt>
                <c:pt idx="1">
                  <c:v>4986</c:v>
                </c:pt>
              </c:numCache>
            </c:numRef>
          </c:val>
          <c:extLst>
            <c:ext xmlns:c16="http://schemas.microsoft.com/office/drawing/2014/chart" uri="{C3380CC4-5D6E-409C-BE32-E72D297353CC}">
              <c16:uniqueId val="{00000000-3A2C-7F4A-8384-22D50B812DC7}"/>
            </c:ext>
          </c:extLst>
        </c:ser>
        <c:ser>
          <c:idx val="3"/>
          <c:order val="1"/>
          <c:tx>
            <c:strRef>
              <c:f>DataCl!$A$10</c:f>
              <c:strCache>
                <c:ptCount val="1"/>
                <c:pt idx="0">
                  <c:v>ALT2diff:gap8_AMI234</c:v>
                </c:pt>
              </c:strCache>
            </c:strRef>
          </c:tx>
          <c:invertIfNegative val="0"/>
          <c:cat>
            <c:numRef>
              <c:f>(DataCl!$I$6,DataCl!$K$6)</c:f>
              <c:numCache>
                <c:formatCode>General</c:formatCode>
                <c:ptCount val="2"/>
                <c:pt idx="0">
                  <c:v>-5.0000000000000001E-3</c:v>
                </c:pt>
                <c:pt idx="1">
                  <c:v>5.0000000000000001E-3</c:v>
                </c:pt>
              </c:numCache>
            </c:numRef>
          </c:cat>
          <c:val>
            <c:numRef>
              <c:f>(DataCl!$H$10,DataCl!$J$10)</c:f>
              <c:numCache>
                <c:formatCode>General</c:formatCode>
                <c:ptCount val="2"/>
                <c:pt idx="0">
                  <c:v>65</c:v>
                </c:pt>
                <c:pt idx="1">
                  <c:v>339</c:v>
                </c:pt>
              </c:numCache>
            </c:numRef>
          </c:val>
          <c:extLst>
            <c:ext xmlns:c16="http://schemas.microsoft.com/office/drawing/2014/chart" uri="{C3380CC4-5D6E-409C-BE32-E72D297353CC}">
              <c16:uniqueId val="{00000001-3A2C-7F4A-8384-22D50B812DC7}"/>
            </c:ext>
          </c:extLst>
        </c:ser>
        <c:ser>
          <c:idx val="4"/>
          <c:order val="2"/>
          <c:tx>
            <c:strRef>
              <c:f>DataCl!$A$14</c:f>
              <c:strCache>
                <c:ptCount val="1"/>
                <c:pt idx="0">
                  <c:v>ALT3diff:gap8</c:v>
                </c:pt>
              </c:strCache>
            </c:strRef>
          </c:tx>
          <c:invertIfNegative val="0"/>
          <c:cat>
            <c:numRef>
              <c:f>(DataCl!$I$6,DataCl!$K$6)</c:f>
              <c:numCache>
                <c:formatCode>General</c:formatCode>
                <c:ptCount val="2"/>
                <c:pt idx="0">
                  <c:v>-5.0000000000000001E-3</c:v>
                </c:pt>
                <c:pt idx="1">
                  <c:v>5.0000000000000001E-3</c:v>
                </c:pt>
              </c:numCache>
            </c:numRef>
          </c:cat>
          <c:val>
            <c:numRef>
              <c:f>(DataCl!$H$14,DataCl!$J$14)</c:f>
              <c:numCache>
                <c:formatCode>General</c:formatCode>
                <c:ptCount val="2"/>
                <c:pt idx="0">
                  <c:v>50</c:v>
                </c:pt>
                <c:pt idx="1">
                  <c:v>93</c:v>
                </c:pt>
              </c:numCache>
            </c:numRef>
          </c:val>
          <c:extLst>
            <c:ext xmlns:c16="http://schemas.microsoft.com/office/drawing/2014/chart" uri="{C3380CC4-5D6E-409C-BE32-E72D297353CC}">
              <c16:uniqueId val="{00000002-3A2C-7F4A-8384-22D50B812DC7}"/>
            </c:ext>
          </c:extLst>
        </c:ser>
        <c:ser>
          <c:idx val="5"/>
          <c:order val="3"/>
          <c:tx>
            <c:strRef>
              <c:f>DataCl!$A$18</c:f>
              <c:strCache>
                <c:ptCount val="1"/>
                <c:pt idx="0">
                  <c:v>ALT4diff:gap8_plug</c:v>
                </c:pt>
              </c:strCache>
            </c:strRef>
          </c:tx>
          <c:invertIfNegative val="0"/>
          <c:cat>
            <c:numRef>
              <c:f>(DataCl!$I$6,DataCl!$K$6)</c:f>
              <c:numCache>
                <c:formatCode>General</c:formatCode>
                <c:ptCount val="2"/>
                <c:pt idx="0">
                  <c:v>-5.0000000000000001E-3</c:v>
                </c:pt>
                <c:pt idx="1">
                  <c:v>5.0000000000000001E-3</c:v>
                </c:pt>
              </c:numCache>
            </c:numRef>
          </c:cat>
          <c:val>
            <c:numRef>
              <c:f>(DataCl!$H$18,DataCl!$J$18)</c:f>
              <c:numCache>
                <c:formatCode>General</c:formatCode>
                <c:ptCount val="2"/>
                <c:pt idx="0">
                  <c:v>1158</c:v>
                </c:pt>
                <c:pt idx="1">
                  <c:v>4993</c:v>
                </c:pt>
              </c:numCache>
            </c:numRef>
          </c:val>
          <c:extLst>
            <c:ext xmlns:c16="http://schemas.microsoft.com/office/drawing/2014/chart" uri="{C3380CC4-5D6E-409C-BE32-E72D297353CC}">
              <c16:uniqueId val="{00000003-3A2C-7F4A-8384-22D50B812DC7}"/>
            </c:ext>
          </c:extLst>
        </c:ser>
        <c:ser>
          <c:idx val="0"/>
          <c:order val="4"/>
          <c:tx>
            <c:strRef>
              <c:f>DataCl!$A$22</c:f>
              <c:strCache>
                <c:ptCount val="1"/>
                <c:pt idx="0">
                  <c:v>ALT5diff:plug</c:v>
                </c:pt>
              </c:strCache>
            </c:strRef>
          </c:tx>
          <c:invertIfNegative val="0"/>
          <c:cat>
            <c:numRef>
              <c:f>(DataCl!$I$6,DataCl!$K$6)</c:f>
              <c:numCache>
                <c:formatCode>General</c:formatCode>
                <c:ptCount val="2"/>
                <c:pt idx="0">
                  <c:v>-5.0000000000000001E-3</c:v>
                </c:pt>
                <c:pt idx="1">
                  <c:v>5.0000000000000001E-3</c:v>
                </c:pt>
              </c:numCache>
            </c:numRef>
          </c:cat>
          <c:val>
            <c:numRef>
              <c:f>(DataCl!$H$22,DataCl!$J$22)</c:f>
              <c:numCache>
                <c:formatCode>General</c:formatCode>
                <c:ptCount val="2"/>
                <c:pt idx="0">
                  <c:v>1152</c:v>
                </c:pt>
                <c:pt idx="1">
                  <c:v>5006</c:v>
                </c:pt>
              </c:numCache>
            </c:numRef>
          </c:val>
          <c:extLst>
            <c:ext xmlns:c16="http://schemas.microsoft.com/office/drawing/2014/chart" uri="{C3380CC4-5D6E-409C-BE32-E72D297353CC}">
              <c16:uniqueId val="{00000004-3A2C-7F4A-8384-22D50B812DC7}"/>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DataDep!$A$4</c:f>
              <c:strCache>
                <c:ptCount val="1"/>
                <c:pt idx="0">
                  <c:v>Base</c:v>
                </c:pt>
              </c:strCache>
            </c:strRef>
          </c:tx>
          <c:invertIfNegative val="0"/>
          <c:cat>
            <c:numRef>
              <c:f>(DataDep!$E$4,DataDep!$G$4)</c:f>
              <c:numCache>
                <c:formatCode>General</c:formatCode>
                <c:ptCount val="2"/>
                <c:pt idx="0">
                  <c:v>0.1</c:v>
                </c:pt>
                <c:pt idx="1">
                  <c:v>0.3</c:v>
                </c:pt>
              </c:numCache>
            </c:numRef>
          </c:cat>
          <c:val>
            <c:numRef>
              <c:f>(DataDep!$D$4,DataDep!$F$4)</c:f>
              <c:numCache>
                <c:formatCode>General</c:formatCode>
                <c:ptCount val="2"/>
                <c:pt idx="0">
                  <c:v>339</c:v>
                </c:pt>
                <c:pt idx="1">
                  <c:v>0</c:v>
                </c:pt>
              </c:numCache>
            </c:numRef>
          </c:val>
          <c:extLst>
            <c:ext xmlns:c16="http://schemas.microsoft.com/office/drawing/2014/chart" uri="{C3380CC4-5D6E-409C-BE32-E72D297353CC}">
              <c16:uniqueId val="{00000000-9721-2442-9B85-B7852836F248}"/>
            </c:ext>
          </c:extLst>
        </c:ser>
        <c:ser>
          <c:idx val="2"/>
          <c:order val="1"/>
          <c:tx>
            <c:strRef>
              <c:f>DataDep!$A$5</c:f>
              <c:strCache>
                <c:ptCount val="1"/>
                <c:pt idx="0">
                  <c:v>ALT1:gap8_AMI234_plug</c:v>
                </c:pt>
              </c:strCache>
            </c:strRef>
          </c:tx>
          <c:invertIfNegative val="0"/>
          <c:cat>
            <c:numRef>
              <c:f>(DataDep!$E$4,DataDep!$G$4)</c:f>
              <c:numCache>
                <c:formatCode>General</c:formatCode>
                <c:ptCount val="2"/>
                <c:pt idx="0">
                  <c:v>0.1</c:v>
                </c:pt>
                <c:pt idx="1">
                  <c:v>0.3</c:v>
                </c:pt>
              </c:numCache>
            </c:numRef>
          </c:cat>
          <c:val>
            <c:numRef>
              <c:f>(DataDep!$D$5,DataDep!$F$5)</c:f>
              <c:numCache>
                <c:formatCode>General</c:formatCode>
                <c:ptCount val="2"/>
                <c:pt idx="0">
                  <c:v>1326</c:v>
                </c:pt>
                <c:pt idx="1">
                  <c:v>1</c:v>
                </c:pt>
              </c:numCache>
            </c:numRef>
          </c:val>
          <c:extLst>
            <c:ext xmlns:c16="http://schemas.microsoft.com/office/drawing/2014/chart" uri="{C3380CC4-5D6E-409C-BE32-E72D297353CC}">
              <c16:uniqueId val="{00000001-9721-2442-9B85-B7852836F248}"/>
            </c:ext>
          </c:extLst>
        </c:ser>
        <c:ser>
          <c:idx val="3"/>
          <c:order val="2"/>
          <c:tx>
            <c:strRef>
              <c:f>DataDep!$A$9</c:f>
              <c:strCache>
                <c:ptCount val="1"/>
                <c:pt idx="0">
                  <c:v>ALT2:gap8_AMI234</c:v>
                </c:pt>
              </c:strCache>
            </c:strRef>
          </c:tx>
          <c:invertIfNegative val="0"/>
          <c:cat>
            <c:numRef>
              <c:f>(DataDep!$E$4,DataDep!$G$4)</c:f>
              <c:numCache>
                <c:formatCode>General</c:formatCode>
                <c:ptCount val="2"/>
                <c:pt idx="0">
                  <c:v>0.1</c:v>
                </c:pt>
                <c:pt idx="1">
                  <c:v>0.3</c:v>
                </c:pt>
              </c:numCache>
            </c:numRef>
          </c:cat>
          <c:val>
            <c:numRef>
              <c:f>(DataDep!$D$9,DataDep!$F$9)</c:f>
              <c:numCache>
                <c:formatCode>General</c:formatCode>
                <c:ptCount val="2"/>
                <c:pt idx="0">
                  <c:v>325</c:v>
                </c:pt>
                <c:pt idx="1">
                  <c:v>0</c:v>
                </c:pt>
              </c:numCache>
            </c:numRef>
          </c:val>
          <c:extLst>
            <c:ext xmlns:c16="http://schemas.microsoft.com/office/drawing/2014/chart" uri="{C3380CC4-5D6E-409C-BE32-E72D297353CC}">
              <c16:uniqueId val="{00000002-9721-2442-9B85-B7852836F248}"/>
            </c:ext>
          </c:extLst>
        </c:ser>
        <c:ser>
          <c:idx val="4"/>
          <c:order val="3"/>
          <c:tx>
            <c:strRef>
              <c:f>DataDep!$A$13</c:f>
              <c:strCache>
                <c:ptCount val="1"/>
                <c:pt idx="0">
                  <c:v>ALT3:gap8</c:v>
                </c:pt>
              </c:strCache>
            </c:strRef>
          </c:tx>
          <c:invertIfNegative val="0"/>
          <c:cat>
            <c:numRef>
              <c:f>(DataDep!$E$4,DataDep!$G$4)</c:f>
              <c:numCache>
                <c:formatCode>General</c:formatCode>
                <c:ptCount val="2"/>
                <c:pt idx="0">
                  <c:v>0.1</c:v>
                </c:pt>
                <c:pt idx="1">
                  <c:v>0.3</c:v>
                </c:pt>
              </c:numCache>
            </c:numRef>
          </c:cat>
          <c:val>
            <c:numRef>
              <c:f>(DataDep!$D$13,DataDep!$F$13)</c:f>
              <c:numCache>
                <c:formatCode>General</c:formatCode>
                <c:ptCount val="2"/>
                <c:pt idx="0">
                  <c:v>341</c:v>
                </c:pt>
                <c:pt idx="1">
                  <c:v>0</c:v>
                </c:pt>
              </c:numCache>
            </c:numRef>
          </c:val>
          <c:extLst>
            <c:ext xmlns:c16="http://schemas.microsoft.com/office/drawing/2014/chart" uri="{C3380CC4-5D6E-409C-BE32-E72D297353CC}">
              <c16:uniqueId val="{00000003-9721-2442-9B85-B7852836F248}"/>
            </c:ext>
          </c:extLst>
        </c:ser>
        <c:ser>
          <c:idx val="5"/>
          <c:order val="4"/>
          <c:tx>
            <c:strRef>
              <c:f>DataDep!$A$17</c:f>
              <c:strCache>
                <c:ptCount val="1"/>
                <c:pt idx="0">
                  <c:v>ALT4:gap8_plug</c:v>
                </c:pt>
              </c:strCache>
            </c:strRef>
          </c:tx>
          <c:invertIfNegative val="0"/>
          <c:cat>
            <c:numRef>
              <c:f>(DataDep!$E$4,DataDep!$G$4)</c:f>
              <c:numCache>
                <c:formatCode>General</c:formatCode>
                <c:ptCount val="2"/>
                <c:pt idx="0">
                  <c:v>0.1</c:v>
                </c:pt>
                <c:pt idx="1">
                  <c:v>0.3</c:v>
                </c:pt>
              </c:numCache>
            </c:numRef>
          </c:cat>
          <c:val>
            <c:numRef>
              <c:f>(DataDep!$D$17,DataDep!$F$17)</c:f>
              <c:numCache>
                <c:formatCode>General</c:formatCode>
                <c:ptCount val="2"/>
                <c:pt idx="0">
                  <c:v>1207</c:v>
                </c:pt>
                <c:pt idx="1">
                  <c:v>2</c:v>
                </c:pt>
              </c:numCache>
            </c:numRef>
          </c:val>
          <c:extLst>
            <c:ext xmlns:c16="http://schemas.microsoft.com/office/drawing/2014/chart" uri="{C3380CC4-5D6E-409C-BE32-E72D297353CC}">
              <c16:uniqueId val="{00000004-9721-2442-9B85-B7852836F248}"/>
            </c:ext>
          </c:extLst>
        </c:ser>
        <c:ser>
          <c:idx val="0"/>
          <c:order val="5"/>
          <c:tx>
            <c:strRef>
              <c:f>DataDep!$A$21</c:f>
              <c:strCache>
                <c:ptCount val="1"/>
                <c:pt idx="0">
                  <c:v>ALT5:plug</c:v>
                </c:pt>
              </c:strCache>
            </c:strRef>
          </c:tx>
          <c:invertIfNegative val="0"/>
          <c:cat>
            <c:numRef>
              <c:f>(DataDep!$E$4,DataDep!$G$4)</c:f>
              <c:numCache>
                <c:formatCode>General</c:formatCode>
                <c:ptCount val="2"/>
                <c:pt idx="0">
                  <c:v>0.1</c:v>
                </c:pt>
                <c:pt idx="1">
                  <c:v>0.3</c:v>
                </c:pt>
              </c:numCache>
            </c:numRef>
          </c:cat>
          <c:val>
            <c:numRef>
              <c:f>(DataDep!$D$21,DataDep!$F$21)</c:f>
              <c:numCache>
                <c:formatCode>General</c:formatCode>
                <c:ptCount val="2"/>
                <c:pt idx="0">
                  <c:v>1175</c:v>
                </c:pt>
                <c:pt idx="1">
                  <c:v>0</c:v>
                </c:pt>
              </c:numCache>
            </c:numRef>
          </c:val>
          <c:extLst>
            <c:ext xmlns:c16="http://schemas.microsoft.com/office/drawing/2014/chart" uri="{C3380CC4-5D6E-409C-BE32-E72D297353CC}">
              <c16:uniqueId val="{00000005-9721-2442-9B85-B7852836F248}"/>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a:t>
                </a:r>
                <a:r>
                  <a:rPr lang="en-US" baseline="0"/>
                  <a:t>30-d Mean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DataDep!$A$6</c:f>
              <c:strCache>
                <c:ptCount val="1"/>
                <c:pt idx="0">
                  <c:v>ALT1diff:gap8_AMI234_plug</c:v>
                </c:pt>
              </c:strCache>
            </c:strRef>
          </c:tx>
          <c:invertIfNegative val="0"/>
          <c:cat>
            <c:numRef>
              <c:f>(DataDep!$I$6,DataDep!$K$6)</c:f>
              <c:numCache>
                <c:formatCode>General</c:formatCode>
                <c:ptCount val="2"/>
                <c:pt idx="0">
                  <c:v>-0.02</c:v>
                </c:pt>
                <c:pt idx="1">
                  <c:v>0.02</c:v>
                </c:pt>
              </c:numCache>
            </c:numRef>
          </c:cat>
          <c:val>
            <c:numRef>
              <c:f>(DataDep!$H$6,DataDep!$J$6)</c:f>
              <c:numCache>
                <c:formatCode>General</c:formatCode>
                <c:ptCount val="2"/>
                <c:pt idx="0">
                  <c:v>1461</c:v>
                </c:pt>
                <c:pt idx="1">
                  <c:v>7854</c:v>
                </c:pt>
              </c:numCache>
            </c:numRef>
          </c:val>
          <c:extLst>
            <c:ext xmlns:c16="http://schemas.microsoft.com/office/drawing/2014/chart" uri="{C3380CC4-5D6E-409C-BE32-E72D297353CC}">
              <c16:uniqueId val="{00000000-4BFA-CF41-8F57-42C7C2E54A12}"/>
            </c:ext>
          </c:extLst>
        </c:ser>
        <c:ser>
          <c:idx val="3"/>
          <c:order val="1"/>
          <c:tx>
            <c:strRef>
              <c:f>DataDep!$A$10</c:f>
              <c:strCache>
                <c:ptCount val="1"/>
                <c:pt idx="0">
                  <c:v>ALT2diff:gap8_AMI234</c:v>
                </c:pt>
              </c:strCache>
            </c:strRef>
          </c:tx>
          <c:invertIfNegative val="0"/>
          <c:cat>
            <c:numRef>
              <c:f>(DataDep!$I$6,DataDep!$K$6)</c:f>
              <c:numCache>
                <c:formatCode>General</c:formatCode>
                <c:ptCount val="2"/>
                <c:pt idx="0">
                  <c:v>-0.02</c:v>
                </c:pt>
                <c:pt idx="1">
                  <c:v>0.02</c:v>
                </c:pt>
              </c:numCache>
            </c:numRef>
          </c:cat>
          <c:val>
            <c:numRef>
              <c:f>(DataDep!$H$10,DataDep!$J$10)</c:f>
              <c:numCache>
                <c:formatCode>General</c:formatCode>
                <c:ptCount val="2"/>
                <c:pt idx="0">
                  <c:v>45</c:v>
                </c:pt>
                <c:pt idx="1">
                  <c:v>1298</c:v>
                </c:pt>
              </c:numCache>
            </c:numRef>
          </c:val>
          <c:extLst>
            <c:ext xmlns:c16="http://schemas.microsoft.com/office/drawing/2014/chart" uri="{C3380CC4-5D6E-409C-BE32-E72D297353CC}">
              <c16:uniqueId val="{00000001-4BFA-CF41-8F57-42C7C2E54A12}"/>
            </c:ext>
          </c:extLst>
        </c:ser>
        <c:ser>
          <c:idx val="4"/>
          <c:order val="2"/>
          <c:tx>
            <c:strRef>
              <c:f>DataDep!$A$14</c:f>
              <c:strCache>
                <c:ptCount val="1"/>
                <c:pt idx="0">
                  <c:v>ALT3diff:gap8</c:v>
                </c:pt>
              </c:strCache>
            </c:strRef>
          </c:tx>
          <c:invertIfNegative val="0"/>
          <c:cat>
            <c:numRef>
              <c:f>(DataDep!$I$6,DataDep!$K$6)</c:f>
              <c:numCache>
                <c:formatCode>General</c:formatCode>
                <c:ptCount val="2"/>
                <c:pt idx="0">
                  <c:v>-0.02</c:v>
                </c:pt>
                <c:pt idx="1">
                  <c:v>0.02</c:v>
                </c:pt>
              </c:numCache>
            </c:numRef>
          </c:cat>
          <c:val>
            <c:numRef>
              <c:f>(DataDep!$H$14,DataDep!$J$14)</c:f>
              <c:numCache>
                <c:formatCode>General</c:formatCode>
                <c:ptCount val="2"/>
                <c:pt idx="0">
                  <c:v>33</c:v>
                </c:pt>
                <c:pt idx="1">
                  <c:v>164</c:v>
                </c:pt>
              </c:numCache>
            </c:numRef>
          </c:val>
          <c:extLst>
            <c:ext xmlns:c16="http://schemas.microsoft.com/office/drawing/2014/chart" uri="{C3380CC4-5D6E-409C-BE32-E72D297353CC}">
              <c16:uniqueId val="{00000002-4BFA-CF41-8F57-42C7C2E54A12}"/>
            </c:ext>
          </c:extLst>
        </c:ser>
        <c:ser>
          <c:idx val="5"/>
          <c:order val="3"/>
          <c:tx>
            <c:strRef>
              <c:f>DataDep!$A$18</c:f>
              <c:strCache>
                <c:ptCount val="1"/>
                <c:pt idx="0">
                  <c:v>ALT4diff:gap8_plug</c:v>
                </c:pt>
              </c:strCache>
            </c:strRef>
          </c:tx>
          <c:invertIfNegative val="0"/>
          <c:cat>
            <c:numRef>
              <c:f>(DataDep!$I$6,DataDep!$K$6)</c:f>
              <c:numCache>
                <c:formatCode>General</c:formatCode>
                <c:ptCount val="2"/>
                <c:pt idx="0">
                  <c:v>-0.02</c:v>
                </c:pt>
                <c:pt idx="1">
                  <c:v>0.02</c:v>
                </c:pt>
              </c:numCache>
            </c:numRef>
          </c:cat>
          <c:val>
            <c:numRef>
              <c:f>(DataDep!$H$18,DataDep!$J$18)</c:f>
              <c:numCache>
                <c:formatCode>General</c:formatCode>
                <c:ptCount val="2"/>
                <c:pt idx="0">
                  <c:v>1482</c:v>
                </c:pt>
                <c:pt idx="1">
                  <c:v>7824</c:v>
                </c:pt>
              </c:numCache>
            </c:numRef>
          </c:val>
          <c:extLst>
            <c:ext xmlns:c16="http://schemas.microsoft.com/office/drawing/2014/chart" uri="{C3380CC4-5D6E-409C-BE32-E72D297353CC}">
              <c16:uniqueId val="{00000003-4BFA-CF41-8F57-42C7C2E54A12}"/>
            </c:ext>
          </c:extLst>
        </c:ser>
        <c:ser>
          <c:idx val="0"/>
          <c:order val="4"/>
          <c:tx>
            <c:strRef>
              <c:f>DataDep!$A$22</c:f>
              <c:strCache>
                <c:ptCount val="1"/>
                <c:pt idx="0">
                  <c:v>ALT5diff:plug</c:v>
                </c:pt>
              </c:strCache>
            </c:strRef>
          </c:tx>
          <c:invertIfNegative val="0"/>
          <c:cat>
            <c:numRef>
              <c:f>(DataDep!$I$6,DataDep!$K$6)</c:f>
              <c:numCache>
                <c:formatCode>General</c:formatCode>
                <c:ptCount val="2"/>
                <c:pt idx="0">
                  <c:v>-0.02</c:v>
                </c:pt>
                <c:pt idx="1">
                  <c:v>0.02</c:v>
                </c:pt>
              </c:numCache>
            </c:numRef>
          </c:cat>
          <c:val>
            <c:numRef>
              <c:f>(DataDep!$H$22,DataDep!$J$22)</c:f>
              <c:numCache>
                <c:formatCode>General</c:formatCode>
                <c:ptCount val="2"/>
                <c:pt idx="0">
                  <c:v>1482</c:v>
                </c:pt>
                <c:pt idx="1">
                  <c:v>7790</c:v>
                </c:pt>
              </c:numCache>
            </c:numRef>
          </c:val>
          <c:extLst>
            <c:ext xmlns:c16="http://schemas.microsoft.com/office/drawing/2014/chart" uri="{C3380CC4-5D6E-409C-BE32-E72D297353CC}">
              <c16:uniqueId val="{00000004-4BFA-CF41-8F57-42C7C2E54A12}"/>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DataVeloc!$A$6</c:f>
              <c:strCache>
                <c:ptCount val="1"/>
                <c:pt idx="0">
                  <c:v>ALT1diff:gap8_AMI234_plug</c:v>
                </c:pt>
              </c:strCache>
            </c:strRef>
          </c:tx>
          <c:invertIfNegative val="0"/>
          <c:cat>
            <c:numRef>
              <c:f>(DataVeloc!$I$6,DataVeloc!$K$6)</c:f>
              <c:numCache>
                <c:formatCode>General</c:formatCode>
                <c:ptCount val="2"/>
                <c:pt idx="0">
                  <c:v>-20</c:v>
                </c:pt>
                <c:pt idx="1">
                  <c:v>20</c:v>
                </c:pt>
              </c:numCache>
            </c:numRef>
          </c:cat>
          <c:val>
            <c:numRef>
              <c:f>(DataVeloc!$H$6,DataVeloc!$J$6)</c:f>
              <c:numCache>
                <c:formatCode>General</c:formatCode>
                <c:ptCount val="2"/>
                <c:pt idx="0">
                  <c:v>1363</c:v>
                </c:pt>
                <c:pt idx="1">
                  <c:v>6004</c:v>
                </c:pt>
              </c:numCache>
            </c:numRef>
          </c:val>
          <c:extLst>
            <c:ext xmlns:c16="http://schemas.microsoft.com/office/drawing/2014/chart" uri="{C3380CC4-5D6E-409C-BE32-E72D297353CC}">
              <c16:uniqueId val="{00000000-3D52-EF4A-B011-703895DCBECF}"/>
            </c:ext>
          </c:extLst>
        </c:ser>
        <c:ser>
          <c:idx val="3"/>
          <c:order val="1"/>
          <c:tx>
            <c:strRef>
              <c:f>DataVeloc!$A$10</c:f>
              <c:strCache>
                <c:ptCount val="1"/>
                <c:pt idx="0">
                  <c:v>ALT2diff:gap8_AMI234</c:v>
                </c:pt>
              </c:strCache>
            </c:strRef>
          </c:tx>
          <c:invertIfNegative val="0"/>
          <c:cat>
            <c:numRef>
              <c:f>(DataVeloc!$I$6,DataVeloc!$K$6)</c:f>
              <c:numCache>
                <c:formatCode>General</c:formatCode>
                <c:ptCount val="2"/>
                <c:pt idx="0">
                  <c:v>-20</c:v>
                </c:pt>
                <c:pt idx="1">
                  <c:v>20</c:v>
                </c:pt>
              </c:numCache>
            </c:numRef>
          </c:cat>
          <c:val>
            <c:numRef>
              <c:f>(DataVeloc!$H$10,DataVeloc!$J$10)</c:f>
              <c:numCache>
                <c:formatCode>General</c:formatCode>
                <c:ptCount val="2"/>
                <c:pt idx="0">
                  <c:v>178</c:v>
                </c:pt>
                <c:pt idx="1">
                  <c:v>582</c:v>
                </c:pt>
              </c:numCache>
            </c:numRef>
          </c:val>
          <c:extLst>
            <c:ext xmlns:c16="http://schemas.microsoft.com/office/drawing/2014/chart" uri="{C3380CC4-5D6E-409C-BE32-E72D297353CC}">
              <c16:uniqueId val="{00000001-3D52-EF4A-B011-703895DCBECF}"/>
            </c:ext>
          </c:extLst>
        </c:ser>
        <c:ser>
          <c:idx val="4"/>
          <c:order val="2"/>
          <c:tx>
            <c:strRef>
              <c:f>DataVeloc!$A$14</c:f>
              <c:strCache>
                <c:ptCount val="1"/>
                <c:pt idx="0">
                  <c:v>ALT3diff:gap8</c:v>
                </c:pt>
              </c:strCache>
            </c:strRef>
          </c:tx>
          <c:invertIfNegative val="0"/>
          <c:cat>
            <c:numRef>
              <c:f>(DataVeloc!$I$6,DataVeloc!$K$6)</c:f>
              <c:numCache>
                <c:formatCode>General</c:formatCode>
                <c:ptCount val="2"/>
                <c:pt idx="0">
                  <c:v>-20</c:v>
                </c:pt>
                <c:pt idx="1">
                  <c:v>20</c:v>
                </c:pt>
              </c:numCache>
            </c:numRef>
          </c:cat>
          <c:val>
            <c:numRef>
              <c:f>(DataVeloc!$H$14,DataVeloc!$J$14)</c:f>
              <c:numCache>
                <c:formatCode>General</c:formatCode>
                <c:ptCount val="2"/>
                <c:pt idx="0">
                  <c:v>150</c:v>
                </c:pt>
                <c:pt idx="1">
                  <c:v>154</c:v>
                </c:pt>
              </c:numCache>
            </c:numRef>
          </c:val>
          <c:extLst>
            <c:ext xmlns:c16="http://schemas.microsoft.com/office/drawing/2014/chart" uri="{C3380CC4-5D6E-409C-BE32-E72D297353CC}">
              <c16:uniqueId val="{00000002-3D52-EF4A-B011-703895DCBECF}"/>
            </c:ext>
          </c:extLst>
        </c:ser>
        <c:ser>
          <c:idx val="5"/>
          <c:order val="3"/>
          <c:tx>
            <c:strRef>
              <c:f>DataVeloc!$A$18</c:f>
              <c:strCache>
                <c:ptCount val="1"/>
                <c:pt idx="0">
                  <c:v>ALT4diff:gap8_plug</c:v>
                </c:pt>
              </c:strCache>
            </c:strRef>
          </c:tx>
          <c:invertIfNegative val="0"/>
          <c:cat>
            <c:numRef>
              <c:f>(DataVeloc!$I$6,DataVeloc!$K$6)</c:f>
              <c:numCache>
                <c:formatCode>General</c:formatCode>
                <c:ptCount val="2"/>
                <c:pt idx="0">
                  <c:v>-20</c:v>
                </c:pt>
                <c:pt idx="1">
                  <c:v>20</c:v>
                </c:pt>
              </c:numCache>
            </c:numRef>
          </c:cat>
          <c:val>
            <c:numRef>
              <c:f>(DataVeloc!$H$18,DataVeloc!$J$18)</c:f>
              <c:numCache>
                <c:formatCode>General</c:formatCode>
                <c:ptCount val="2"/>
                <c:pt idx="0">
                  <c:v>1307</c:v>
                </c:pt>
                <c:pt idx="1">
                  <c:v>5990</c:v>
                </c:pt>
              </c:numCache>
            </c:numRef>
          </c:val>
          <c:extLst>
            <c:ext xmlns:c16="http://schemas.microsoft.com/office/drawing/2014/chart" uri="{C3380CC4-5D6E-409C-BE32-E72D297353CC}">
              <c16:uniqueId val="{00000003-3D52-EF4A-B011-703895DCBECF}"/>
            </c:ext>
          </c:extLst>
        </c:ser>
        <c:ser>
          <c:idx val="0"/>
          <c:order val="4"/>
          <c:tx>
            <c:strRef>
              <c:f>DataVeloc!$A$22</c:f>
              <c:strCache>
                <c:ptCount val="1"/>
                <c:pt idx="0">
                  <c:v>ALT5diff:plug</c:v>
                </c:pt>
              </c:strCache>
            </c:strRef>
          </c:tx>
          <c:invertIfNegative val="0"/>
          <c:cat>
            <c:numRef>
              <c:f>(DataVeloc!$I$6,DataVeloc!$K$6)</c:f>
              <c:numCache>
                <c:formatCode>General</c:formatCode>
                <c:ptCount val="2"/>
                <c:pt idx="0">
                  <c:v>-20</c:v>
                </c:pt>
                <c:pt idx="1">
                  <c:v>20</c:v>
                </c:pt>
              </c:numCache>
            </c:numRef>
          </c:cat>
          <c:val>
            <c:numRef>
              <c:f>(DataVeloc!$H$22,DataVeloc!$J$22)</c:f>
              <c:numCache>
                <c:formatCode>General</c:formatCode>
                <c:ptCount val="2"/>
                <c:pt idx="0">
                  <c:v>1296</c:v>
                </c:pt>
                <c:pt idx="1">
                  <c:v>5969</c:v>
                </c:pt>
              </c:numCache>
            </c:numRef>
          </c:val>
          <c:extLst>
            <c:ext xmlns:c16="http://schemas.microsoft.com/office/drawing/2014/chart" uri="{C3380CC4-5D6E-409C-BE32-E72D297353CC}">
              <c16:uniqueId val="{00000004-3D52-EF4A-B011-703895DCBECF}"/>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DataDep!$A$4</c:f>
              <c:strCache>
                <c:ptCount val="1"/>
                <c:pt idx="0">
                  <c:v>Base</c:v>
                </c:pt>
              </c:strCache>
            </c:strRef>
          </c:tx>
          <c:invertIfNegative val="0"/>
          <c:cat>
            <c:numRef>
              <c:f>(DataDep!$E$4,DataDep!$G$4)</c:f>
              <c:numCache>
                <c:formatCode>General</c:formatCode>
                <c:ptCount val="2"/>
                <c:pt idx="0">
                  <c:v>0.1</c:v>
                </c:pt>
                <c:pt idx="1">
                  <c:v>0.3</c:v>
                </c:pt>
              </c:numCache>
            </c:numRef>
          </c:cat>
          <c:val>
            <c:numRef>
              <c:f>(DataDep!$D$4,DataDep!$F$4)</c:f>
              <c:numCache>
                <c:formatCode>General</c:formatCode>
                <c:ptCount val="2"/>
                <c:pt idx="0">
                  <c:v>339</c:v>
                </c:pt>
                <c:pt idx="1">
                  <c:v>0</c:v>
                </c:pt>
              </c:numCache>
            </c:numRef>
          </c:val>
          <c:extLst>
            <c:ext xmlns:c16="http://schemas.microsoft.com/office/drawing/2014/chart" uri="{C3380CC4-5D6E-409C-BE32-E72D297353CC}">
              <c16:uniqueId val="{00000000-C8D6-E547-90C3-FA1AADE17DD2}"/>
            </c:ext>
          </c:extLst>
        </c:ser>
        <c:ser>
          <c:idx val="2"/>
          <c:order val="1"/>
          <c:tx>
            <c:strRef>
              <c:f>DataDep!$A$5</c:f>
              <c:strCache>
                <c:ptCount val="1"/>
                <c:pt idx="0">
                  <c:v>ALT1:gap8_AMI234_plug</c:v>
                </c:pt>
              </c:strCache>
            </c:strRef>
          </c:tx>
          <c:invertIfNegative val="0"/>
          <c:cat>
            <c:numRef>
              <c:f>(DataDep!$E$4,DataDep!$G$4)</c:f>
              <c:numCache>
                <c:formatCode>General</c:formatCode>
                <c:ptCount val="2"/>
                <c:pt idx="0">
                  <c:v>0.1</c:v>
                </c:pt>
                <c:pt idx="1">
                  <c:v>0.3</c:v>
                </c:pt>
              </c:numCache>
            </c:numRef>
          </c:cat>
          <c:val>
            <c:numRef>
              <c:f>(DataDep!$D$5,DataDep!$F$5)</c:f>
              <c:numCache>
                <c:formatCode>General</c:formatCode>
                <c:ptCount val="2"/>
                <c:pt idx="0">
                  <c:v>1326</c:v>
                </c:pt>
                <c:pt idx="1">
                  <c:v>1</c:v>
                </c:pt>
              </c:numCache>
            </c:numRef>
          </c:val>
          <c:extLst>
            <c:ext xmlns:c16="http://schemas.microsoft.com/office/drawing/2014/chart" uri="{C3380CC4-5D6E-409C-BE32-E72D297353CC}">
              <c16:uniqueId val="{00000001-C8D6-E547-90C3-FA1AADE17DD2}"/>
            </c:ext>
          </c:extLst>
        </c:ser>
        <c:ser>
          <c:idx val="3"/>
          <c:order val="2"/>
          <c:tx>
            <c:strRef>
              <c:f>DataDep!$A$9</c:f>
              <c:strCache>
                <c:ptCount val="1"/>
                <c:pt idx="0">
                  <c:v>ALT2:gap8_AMI234</c:v>
                </c:pt>
              </c:strCache>
            </c:strRef>
          </c:tx>
          <c:invertIfNegative val="0"/>
          <c:cat>
            <c:numRef>
              <c:f>(DataDep!$E$4,DataDep!$G$4)</c:f>
              <c:numCache>
                <c:formatCode>General</c:formatCode>
                <c:ptCount val="2"/>
                <c:pt idx="0">
                  <c:v>0.1</c:v>
                </c:pt>
                <c:pt idx="1">
                  <c:v>0.3</c:v>
                </c:pt>
              </c:numCache>
            </c:numRef>
          </c:cat>
          <c:val>
            <c:numRef>
              <c:f>(DataDep!$D$9,DataDep!$F$9)</c:f>
              <c:numCache>
                <c:formatCode>General</c:formatCode>
                <c:ptCount val="2"/>
                <c:pt idx="0">
                  <c:v>325</c:v>
                </c:pt>
                <c:pt idx="1">
                  <c:v>0</c:v>
                </c:pt>
              </c:numCache>
            </c:numRef>
          </c:val>
          <c:extLst>
            <c:ext xmlns:c16="http://schemas.microsoft.com/office/drawing/2014/chart" uri="{C3380CC4-5D6E-409C-BE32-E72D297353CC}">
              <c16:uniqueId val="{00000002-C8D6-E547-90C3-FA1AADE17DD2}"/>
            </c:ext>
          </c:extLst>
        </c:ser>
        <c:ser>
          <c:idx val="4"/>
          <c:order val="3"/>
          <c:tx>
            <c:strRef>
              <c:f>DataDep!$A$13</c:f>
              <c:strCache>
                <c:ptCount val="1"/>
                <c:pt idx="0">
                  <c:v>ALT3:gap8</c:v>
                </c:pt>
              </c:strCache>
            </c:strRef>
          </c:tx>
          <c:invertIfNegative val="0"/>
          <c:cat>
            <c:numRef>
              <c:f>(DataDep!$E$4,DataDep!$G$4)</c:f>
              <c:numCache>
                <c:formatCode>General</c:formatCode>
                <c:ptCount val="2"/>
                <c:pt idx="0">
                  <c:v>0.1</c:v>
                </c:pt>
                <c:pt idx="1">
                  <c:v>0.3</c:v>
                </c:pt>
              </c:numCache>
            </c:numRef>
          </c:cat>
          <c:val>
            <c:numRef>
              <c:f>(DataDep!$D$13,DataDep!$F$13)</c:f>
              <c:numCache>
                <c:formatCode>General</c:formatCode>
                <c:ptCount val="2"/>
                <c:pt idx="0">
                  <c:v>341</c:v>
                </c:pt>
                <c:pt idx="1">
                  <c:v>0</c:v>
                </c:pt>
              </c:numCache>
            </c:numRef>
          </c:val>
          <c:extLst>
            <c:ext xmlns:c16="http://schemas.microsoft.com/office/drawing/2014/chart" uri="{C3380CC4-5D6E-409C-BE32-E72D297353CC}">
              <c16:uniqueId val="{00000003-C8D6-E547-90C3-FA1AADE17DD2}"/>
            </c:ext>
          </c:extLst>
        </c:ser>
        <c:ser>
          <c:idx val="5"/>
          <c:order val="4"/>
          <c:tx>
            <c:strRef>
              <c:f>DataDep!$A$17</c:f>
              <c:strCache>
                <c:ptCount val="1"/>
                <c:pt idx="0">
                  <c:v>ALT4:gap8_plug</c:v>
                </c:pt>
              </c:strCache>
            </c:strRef>
          </c:tx>
          <c:invertIfNegative val="0"/>
          <c:cat>
            <c:numRef>
              <c:f>(DataDep!$E$4,DataDep!$G$4)</c:f>
              <c:numCache>
                <c:formatCode>General</c:formatCode>
                <c:ptCount val="2"/>
                <c:pt idx="0">
                  <c:v>0.1</c:v>
                </c:pt>
                <c:pt idx="1">
                  <c:v>0.3</c:v>
                </c:pt>
              </c:numCache>
            </c:numRef>
          </c:cat>
          <c:val>
            <c:numRef>
              <c:f>(DataDep!$D$17,DataDep!$F$17)</c:f>
              <c:numCache>
                <c:formatCode>General</c:formatCode>
                <c:ptCount val="2"/>
                <c:pt idx="0">
                  <c:v>1207</c:v>
                </c:pt>
                <c:pt idx="1">
                  <c:v>2</c:v>
                </c:pt>
              </c:numCache>
            </c:numRef>
          </c:val>
          <c:extLst>
            <c:ext xmlns:c16="http://schemas.microsoft.com/office/drawing/2014/chart" uri="{C3380CC4-5D6E-409C-BE32-E72D297353CC}">
              <c16:uniqueId val="{00000004-C8D6-E547-90C3-FA1AADE17DD2}"/>
            </c:ext>
          </c:extLst>
        </c:ser>
        <c:ser>
          <c:idx val="0"/>
          <c:order val="5"/>
          <c:tx>
            <c:strRef>
              <c:f>DataDep!$A$21</c:f>
              <c:strCache>
                <c:ptCount val="1"/>
                <c:pt idx="0">
                  <c:v>ALT5:plug</c:v>
                </c:pt>
              </c:strCache>
            </c:strRef>
          </c:tx>
          <c:invertIfNegative val="0"/>
          <c:cat>
            <c:numRef>
              <c:f>(DataDep!$E$4,DataDep!$G$4)</c:f>
              <c:numCache>
                <c:formatCode>General</c:formatCode>
                <c:ptCount val="2"/>
                <c:pt idx="0">
                  <c:v>0.1</c:v>
                </c:pt>
                <c:pt idx="1">
                  <c:v>0.3</c:v>
                </c:pt>
              </c:numCache>
            </c:numRef>
          </c:cat>
          <c:val>
            <c:numRef>
              <c:f>(DataDep!$D$21,DataDep!$F$21)</c:f>
              <c:numCache>
                <c:formatCode>General</c:formatCode>
                <c:ptCount val="2"/>
                <c:pt idx="0">
                  <c:v>1175</c:v>
                </c:pt>
                <c:pt idx="1">
                  <c:v>0</c:v>
                </c:pt>
              </c:numCache>
            </c:numRef>
          </c:val>
          <c:extLst>
            <c:ext xmlns:c16="http://schemas.microsoft.com/office/drawing/2014/chart" uri="{C3380CC4-5D6E-409C-BE32-E72D297353CC}">
              <c16:uniqueId val="{00000005-C8D6-E547-90C3-FA1AADE17DD2}"/>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DataDep!$A$6</c:f>
              <c:strCache>
                <c:ptCount val="1"/>
                <c:pt idx="0">
                  <c:v>ALT1diff:gap8_AMI234_plug</c:v>
                </c:pt>
              </c:strCache>
            </c:strRef>
          </c:tx>
          <c:invertIfNegative val="0"/>
          <c:cat>
            <c:numRef>
              <c:f>(DataDep!$I$6,DataDep!$K$6)</c:f>
              <c:numCache>
                <c:formatCode>General</c:formatCode>
                <c:ptCount val="2"/>
                <c:pt idx="0">
                  <c:v>-0.02</c:v>
                </c:pt>
                <c:pt idx="1">
                  <c:v>0.02</c:v>
                </c:pt>
              </c:numCache>
            </c:numRef>
          </c:cat>
          <c:val>
            <c:numRef>
              <c:f>(DataDep!$H$6,DataDep!$J$6)</c:f>
              <c:numCache>
                <c:formatCode>General</c:formatCode>
                <c:ptCount val="2"/>
                <c:pt idx="0">
                  <c:v>1461</c:v>
                </c:pt>
                <c:pt idx="1">
                  <c:v>7854</c:v>
                </c:pt>
              </c:numCache>
            </c:numRef>
          </c:val>
          <c:extLst>
            <c:ext xmlns:c16="http://schemas.microsoft.com/office/drawing/2014/chart" uri="{C3380CC4-5D6E-409C-BE32-E72D297353CC}">
              <c16:uniqueId val="{00000000-4E34-4C42-8062-2911B126C23D}"/>
            </c:ext>
          </c:extLst>
        </c:ser>
        <c:ser>
          <c:idx val="3"/>
          <c:order val="1"/>
          <c:tx>
            <c:strRef>
              <c:f>DataDep!$A$10</c:f>
              <c:strCache>
                <c:ptCount val="1"/>
                <c:pt idx="0">
                  <c:v>ALT2diff:gap8_AMI234</c:v>
                </c:pt>
              </c:strCache>
            </c:strRef>
          </c:tx>
          <c:invertIfNegative val="0"/>
          <c:cat>
            <c:numRef>
              <c:f>(DataDep!$I$6,DataDep!$K$6)</c:f>
              <c:numCache>
                <c:formatCode>General</c:formatCode>
                <c:ptCount val="2"/>
                <c:pt idx="0">
                  <c:v>-0.02</c:v>
                </c:pt>
                <c:pt idx="1">
                  <c:v>0.02</c:v>
                </c:pt>
              </c:numCache>
            </c:numRef>
          </c:cat>
          <c:val>
            <c:numRef>
              <c:f>(DataDep!$H$10,DataDep!$J$10)</c:f>
              <c:numCache>
                <c:formatCode>General</c:formatCode>
                <c:ptCount val="2"/>
                <c:pt idx="0">
                  <c:v>45</c:v>
                </c:pt>
                <c:pt idx="1">
                  <c:v>1298</c:v>
                </c:pt>
              </c:numCache>
            </c:numRef>
          </c:val>
          <c:extLst>
            <c:ext xmlns:c16="http://schemas.microsoft.com/office/drawing/2014/chart" uri="{C3380CC4-5D6E-409C-BE32-E72D297353CC}">
              <c16:uniqueId val="{00000001-4E34-4C42-8062-2911B126C23D}"/>
            </c:ext>
          </c:extLst>
        </c:ser>
        <c:ser>
          <c:idx val="4"/>
          <c:order val="2"/>
          <c:tx>
            <c:strRef>
              <c:f>DataDep!$A$14</c:f>
              <c:strCache>
                <c:ptCount val="1"/>
                <c:pt idx="0">
                  <c:v>ALT3diff:gap8</c:v>
                </c:pt>
              </c:strCache>
            </c:strRef>
          </c:tx>
          <c:invertIfNegative val="0"/>
          <c:cat>
            <c:numRef>
              <c:f>(DataDep!$I$6,DataDep!$K$6)</c:f>
              <c:numCache>
                <c:formatCode>General</c:formatCode>
                <c:ptCount val="2"/>
                <c:pt idx="0">
                  <c:v>-0.02</c:v>
                </c:pt>
                <c:pt idx="1">
                  <c:v>0.02</c:v>
                </c:pt>
              </c:numCache>
            </c:numRef>
          </c:cat>
          <c:val>
            <c:numRef>
              <c:f>(DataDep!$H$14,DataDep!$J$14)</c:f>
              <c:numCache>
                <c:formatCode>General</c:formatCode>
                <c:ptCount val="2"/>
                <c:pt idx="0">
                  <c:v>33</c:v>
                </c:pt>
                <c:pt idx="1">
                  <c:v>164</c:v>
                </c:pt>
              </c:numCache>
            </c:numRef>
          </c:val>
          <c:extLst>
            <c:ext xmlns:c16="http://schemas.microsoft.com/office/drawing/2014/chart" uri="{C3380CC4-5D6E-409C-BE32-E72D297353CC}">
              <c16:uniqueId val="{00000002-4E34-4C42-8062-2911B126C23D}"/>
            </c:ext>
          </c:extLst>
        </c:ser>
        <c:ser>
          <c:idx val="5"/>
          <c:order val="3"/>
          <c:tx>
            <c:strRef>
              <c:f>DataDep!$A$18</c:f>
              <c:strCache>
                <c:ptCount val="1"/>
                <c:pt idx="0">
                  <c:v>ALT4diff:gap8_plug</c:v>
                </c:pt>
              </c:strCache>
            </c:strRef>
          </c:tx>
          <c:invertIfNegative val="0"/>
          <c:cat>
            <c:numRef>
              <c:f>(DataDep!$I$6,DataDep!$K$6)</c:f>
              <c:numCache>
                <c:formatCode>General</c:formatCode>
                <c:ptCount val="2"/>
                <c:pt idx="0">
                  <c:v>-0.02</c:v>
                </c:pt>
                <c:pt idx="1">
                  <c:v>0.02</c:v>
                </c:pt>
              </c:numCache>
            </c:numRef>
          </c:cat>
          <c:val>
            <c:numRef>
              <c:f>(DataDep!$H$18,DataDep!$J$18)</c:f>
              <c:numCache>
                <c:formatCode>General</c:formatCode>
                <c:ptCount val="2"/>
                <c:pt idx="0">
                  <c:v>1482</c:v>
                </c:pt>
                <c:pt idx="1">
                  <c:v>7824</c:v>
                </c:pt>
              </c:numCache>
            </c:numRef>
          </c:val>
          <c:extLst>
            <c:ext xmlns:c16="http://schemas.microsoft.com/office/drawing/2014/chart" uri="{C3380CC4-5D6E-409C-BE32-E72D297353CC}">
              <c16:uniqueId val="{00000003-4E34-4C42-8062-2911B126C23D}"/>
            </c:ext>
          </c:extLst>
        </c:ser>
        <c:ser>
          <c:idx val="0"/>
          <c:order val="4"/>
          <c:tx>
            <c:strRef>
              <c:f>DataDep!$A$22</c:f>
              <c:strCache>
                <c:ptCount val="1"/>
                <c:pt idx="0">
                  <c:v>ALT5diff:plug</c:v>
                </c:pt>
              </c:strCache>
            </c:strRef>
          </c:tx>
          <c:invertIfNegative val="0"/>
          <c:cat>
            <c:numRef>
              <c:f>(DataDep!$I$6,DataDep!$K$6)</c:f>
              <c:numCache>
                <c:formatCode>General</c:formatCode>
                <c:ptCount val="2"/>
                <c:pt idx="0">
                  <c:v>-0.02</c:v>
                </c:pt>
                <c:pt idx="1">
                  <c:v>0.02</c:v>
                </c:pt>
              </c:numCache>
            </c:numRef>
          </c:cat>
          <c:val>
            <c:numRef>
              <c:f>(DataDep!$H$22,DataDep!$J$22)</c:f>
              <c:numCache>
                <c:formatCode>General</c:formatCode>
                <c:ptCount val="2"/>
                <c:pt idx="0">
                  <c:v>1482</c:v>
                </c:pt>
                <c:pt idx="1">
                  <c:v>7790</c:v>
                </c:pt>
              </c:numCache>
            </c:numRef>
          </c:val>
          <c:extLst>
            <c:ext xmlns:c16="http://schemas.microsoft.com/office/drawing/2014/chart" uri="{C3380CC4-5D6E-409C-BE32-E72D297353CC}">
              <c16:uniqueId val="{00000004-4E34-4C42-8062-2911B126C23D}"/>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majorUnit val="2000"/>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DataCl!$A$4</c:f>
              <c:strCache>
                <c:ptCount val="1"/>
                <c:pt idx="0">
                  <c:v>Base</c:v>
                </c:pt>
              </c:strCache>
            </c:strRef>
          </c:tx>
          <c:invertIfNegative val="0"/>
          <c:cat>
            <c:numRef>
              <c:f>(DataCl!$E$4,DataCl!$G$4)</c:f>
              <c:numCache>
                <c:formatCode>General</c:formatCode>
                <c:ptCount val="2"/>
                <c:pt idx="0">
                  <c:v>0.03</c:v>
                </c:pt>
                <c:pt idx="1">
                  <c:v>0.1</c:v>
                </c:pt>
              </c:numCache>
            </c:numRef>
          </c:cat>
          <c:val>
            <c:numRef>
              <c:f>(DataCl!$D$4,DataCl!$F$4)</c:f>
              <c:numCache>
                <c:formatCode>General</c:formatCode>
                <c:ptCount val="2"/>
                <c:pt idx="0">
                  <c:v>2776</c:v>
                </c:pt>
                <c:pt idx="1">
                  <c:v>0</c:v>
                </c:pt>
              </c:numCache>
            </c:numRef>
          </c:val>
          <c:extLst>
            <c:ext xmlns:c16="http://schemas.microsoft.com/office/drawing/2014/chart" uri="{C3380CC4-5D6E-409C-BE32-E72D297353CC}">
              <c16:uniqueId val="{00000000-0728-1745-88CF-2DFFC484880C}"/>
            </c:ext>
          </c:extLst>
        </c:ser>
        <c:ser>
          <c:idx val="2"/>
          <c:order val="1"/>
          <c:tx>
            <c:strRef>
              <c:f>DataCl!$A$5</c:f>
              <c:strCache>
                <c:ptCount val="1"/>
                <c:pt idx="0">
                  <c:v>ALT1:gap8_AMI234_plug</c:v>
                </c:pt>
              </c:strCache>
            </c:strRef>
          </c:tx>
          <c:invertIfNegative val="0"/>
          <c:cat>
            <c:numRef>
              <c:f>(DataCl!$E$4,DataCl!$G$4)</c:f>
              <c:numCache>
                <c:formatCode>General</c:formatCode>
                <c:ptCount val="2"/>
                <c:pt idx="0">
                  <c:v>0.03</c:v>
                </c:pt>
                <c:pt idx="1">
                  <c:v>0.1</c:v>
                </c:pt>
              </c:numCache>
            </c:numRef>
          </c:cat>
          <c:val>
            <c:numRef>
              <c:f>(DataCl!$D$5,DataCl!$F$5)</c:f>
              <c:numCache>
                <c:formatCode>General</c:formatCode>
                <c:ptCount val="2"/>
                <c:pt idx="0">
                  <c:v>5596</c:v>
                </c:pt>
                <c:pt idx="1">
                  <c:v>0</c:v>
                </c:pt>
              </c:numCache>
            </c:numRef>
          </c:val>
          <c:extLst>
            <c:ext xmlns:c16="http://schemas.microsoft.com/office/drawing/2014/chart" uri="{C3380CC4-5D6E-409C-BE32-E72D297353CC}">
              <c16:uniqueId val="{00000001-0728-1745-88CF-2DFFC484880C}"/>
            </c:ext>
          </c:extLst>
        </c:ser>
        <c:ser>
          <c:idx val="3"/>
          <c:order val="2"/>
          <c:tx>
            <c:strRef>
              <c:f>DataCl!$A$9</c:f>
              <c:strCache>
                <c:ptCount val="1"/>
                <c:pt idx="0">
                  <c:v>ALT2:gap8_AMI234</c:v>
                </c:pt>
              </c:strCache>
            </c:strRef>
          </c:tx>
          <c:invertIfNegative val="0"/>
          <c:cat>
            <c:numRef>
              <c:f>(DataCl!$E$4,DataCl!$G$4)</c:f>
              <c:numCache>
                <c:formatCode>General</c:formatCode>
                <c:ptCount val="2"/>
                <c:pt idx="0">
                  <c:v>0.03</c:v>
                </c:pt>
                <c:pt idx="1">
                  <c:v>0.1</c:v>
                </c:pt>
              </c:numCache>
            </c:numRef>
          </c:cat>
          <c:val>
            <c:numRef>
              <c:f>(DataCl!$D$9,DataCl!$F$9)</c:f>
              <c:numCache>
                <c:formatCode>General</c:formatCode>
                <c:ptCount val="2"/>
                <c:pt idx="0">
                  <c:v>2910</c:v>
                </c:pt>
                <c:pt idx="1">
                  <c:v>0</c:v>
                </c:pt>
              </c:numCache>
            </c:numRef>
          </c:val>
          <c:extLst>
            <c:ext xmlns:c16="http://schemas.microsoft.com/office/drawing/2014/chart" uri="{C3380CC4-5D6E-409C-BE32-E72D297353CC}">
              <c16:uniqueId val="{00000002-0728-1745-88CF-2DFFC484880C}"/>
            </c:ext>
          </c:extLst>
        </c:ser>
        <c:ser>
          <c:idx val="4"/>
          <c:order val="3"/>
          <c:tx>
            <c:strRef>
              <c:f>DataCl!$A$13</c:f>
              <c:strCache>
                <c:ptCount val="1"/>
                <c:pt idx="0">
                  <c:v>ALT3:gap8</c:v>
                </c:pt>
              </c:strCache>
            </c:strRef>
          </c:tx>
          <c:invertIfNegative val="0"/>
          <c:cat>
            <c:numRef>
              <c:f>(DataCl!$E$4,DataCl!$G$4)</c:f>
              <c:numCache>
                <c:formatCode>General</c:formatCode>
                <c:ptCount val="2"/>
                <c:pt idx="0">
                  <c:v>0.03</c:v>
                </c:pt>
                <c:pt idx="1">
                  <c:v>0.1</c:v>
                </c:pt>
              </c:numCache>
            </c:numRef>
          </c:cat>
          <c:val>
            <c:numRef>
              <c:f>(DataCl!$D$13,DataCl!$F$13)</c:f>
              <c:numCache>
                <c:formatCode>General</c:formatCode>
                <c:ptCount val="2"/>
                <c:pt idx="0">
                  <c:v>2856</c:v>
                </c:pt>
                <c:pt idx="1">
                  <c:v>0</c:v>
                </c:pt>
              </c:numCache>
            </c:numRef>
          </c:val>
          <c:extLst>
            <c:ext xmlns:c16="http://schemas.microsoft.com/office/drawing/2014/chart" uri="{C3380CC4-5D6E-409C-BE32-E72D297353CC}">
              <c16:uniqueId val="{00000003-0728-1745-88CF-2DFFC484880C}"/>
            </c:ext>
          </c:extLst>
        </c:ser>
        <c:ser>
          <c:idx val="5"/>
          <c:order val="4"/>
          <c:tx>
            <c:strRef>
              <c:f>DataCl!$A$17</c:f>
              <c:strCache>
                <c:ptCount val="1"/>
                <c:pt idx="0">
                  <c:v>ALT4:gap8_plug</c:v>
                </c:pt>
              </c:strCache>
            </c:strRef>
          </c:tx>
          <c:invertIfNegative val="0"/>
          <c:cat>
            <c:numRef>
              <c:f>(DataCl!$E$4,DataCl!$G$4)</c:f>
              <c:numCache>
                <c:formatCode>General</c:formatCode>
                <c:ptCount val="2"/>
                <c:pt idx="0">
                  <c:v>0.03</c:v>
                </c:pt>
                <c:pt idx="1">
                  <c:v>0.1</c:v>
                </c:pt>
              </c:numCache>
            </c:numRef>
          </c:cat>
          <c:val>
            <c:numRef>
              <c:f>(DataCl!$D$17,DataCl!$F$17)</c:f>
              <c:numCache>
                <c:formatCode>General</c:formatCode>
                <c:ptCount val="2"/>
                <c:pt idx="0">
                  <c:v>5549</c:v>
                </c:pt>
                <c:pt idx="1">
                  <c:v>0</c:v>
                </c:pt>
              </c:numCache>
            </c:numRef>
          </c:val>
          <c:extLst>
            <c:ext xmlns:c16="http://schemas.microsoft.com/office/drawing/2014/chart" uri="{C3380CC4-5D6E-409C-BE32-E72D297353CC}">
              <c16:uniqueId val="{00000004-0728-1745-88CF-2DFFC484880C}"/>
            </c:ext>
          </c:extLst>
        </c:ser>
        <c:ser>
          <c:idx val="0"/>
          <c:order val="5"/>
          <c:tx>
            <c:strRef>
              <c:f>DataCl!$A$21</c:f>
              <c:strCache>
                <c:ptCount val="1"/>
                <c:pt idx="0">
                  <c:v>ALT5:plug</c:v>
                </c:pt>
              </c:strCache>
            </c:strRef>
          </c:tx>
          <c:invertIfNegative val="0"/>
          <c:cat>
            <c:numRef>
              <c:f>(DataCl!$E$4,DataCl!$G$4)</c:f>
              <c:numCache>
                <c:formatCode>General</c:formatCode>
                <c:ptCount val="2"/>
                <c:pt idx="0">
                  <c:v>0.03</c:v>
                </c:pt>
                <c:pt idx="1">
                  <c:v>0.1</c:v>
                </c:pt>
              </c:numCache>
            </c:numRef>
          </c:cat>
          <c:val>
            <c:numRef>
              <c:f>(DataCl!$D$21,DataCl!$F$21)</c:f>
              <c:numCache>
                <c:formatCode>General</c:formatCode>
                <c:ptCount val="2"/>
                <c:pt idx="0">
                  <c:v>5522</c:v>
                </c:pt>
                <c:pt idx="1">
                  <c:v>0</c:v>
                </c:pt>
              </c:numCache>
            </c:numRef>
          </c:val>
          <c:extLst>
            <c:ext xmlns:c16="http://schemas.microsoft.com/office/drawing/2014/chart" uri="{C3380CC4-5D6E-409C-BE32-E72D297353CC}">
              <c16:uniqueId val="{00000005-0728-1745-88CF-2DFFC484880C}"/>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DataCl!$A$6</c:f>
              <c:strCache>
                <c:ptCount val="1"/>
                <c:pt idx="0">
                  <c:v>ALT1diff:gap8_AMI234_plug</c:v>
                </c:pt>
              </c:strCache>
            </c:strRef>
          </c:tx>
          <c:invertIfNegative val="0"/>
          <c:cat>
            <c:numRef>
              <c:f>(DataCl!$I$6,DataCl!$K$6)</c:f>
              <c:numCache>
                <c:formatCode>General</c:formatCode>
                <c:ptCount val="2"/>
                <c:pt idx="0">
                  <c:v>-5.0000000000000001E-3</c:v>
                </c:pt>
                <c:pt idx="1">
                  <c:v>5.0000000000000001E-3</c:v>
                </c:pt>
              </c:numCache>
            </c:numRef>
          </c:cat>
          <c:val>
            <c:numRef>
              <c:f>(DataCl!$H$6,DataCl!$J$6)</c:f>
              <c:numCache>
                <c:formatCode>General</c:formatCode>
                <c:ptCount val="2"/>
                <c:pt idx="0">
                  <c:v>1169</c:v>
                </c:pt>
                <c:pt idx="1">
                  <c:v>4986</c:v>
                </c:pt>
              </c:numCache>
            </c:numRef>
          </c:val>
          <c:extLst>
            <c:ext xmlns:c16="http://schemas.microsoft.com/office/drawing/2014/chart" uri="{C3380CC4-5D6E-409C-BE32-E72D297353CC}">
              <c16:uniqueId val="{00000000-B15A-F04B-8454-7F5426F93D37}"/>
            </c:ext>
          </c:extLst>
        </c:ser>
        <c:ser>
          <c:idx val="3"/>
          <c:order val="1"/>
          <c:tx>
            <c:strRef>
              <c:f>DataCl!$A$10</c:f>
              <c:strCache>
                <c:ptCount val="1"/>
                <c:pt idx="0">
                  <c:v>ALT2diff:gap8_AMI234</c:v>
                </c:pt>
              </c:strCache>
            </c:strRef>
          </c:tx>
          <c:invertIfNegative val="0"/>
          <c:cat>
            <c:numRef>
              <c:f>(DataCl!$I$6,DataCl!$K$6)</c:f>
              <c:numCache>
                <c:formatCode>General</c:formatCode>
                <c:ptCount val="2"/>
                <c:pt idx="0">
                  <c:v>-5.0000000000000001E-3</c:v>
                </c:pt>
                <c:pt idx="1">
                  <c:v>5.0000000000000001E-3</c:v>
                </c:pt>
              </c:numCache>
            </c:numRef>
          </c:cat>
          <c:val>
            <c:numRef>
              <c:f>(DataCl!$H$10,DataCl!$J$10)</c:f>
              <c:numCache>
                <c:formatCode>General</c:formatCode>
                <c:ptCount val="2"/>
                <c:pt idx="0">
                  <c:v>65</c:v>
                </c:pt>
                <c:pt idx="1">
                  <c:v>339</c:v>
                </c:pt>
              </c:numCache>
            </c:numRef>
          </c:val>
          <c:extLst>
            <c:ext xmlns:c16="http://schemas.microsoft.com/office/drawing/2014/chart" uri="{C3380CC4-5D6E-409C-BE32-E72D297353CC}">
              <c16:uniqueId val="{00000001-B15A-F04B-8454-7F5426F93D37}"/>
            </c:ext>
          </c:extLst>
        </c:ser>
        <c:ser>
          <c:idx val="4"/>
          <c:order val="2"/>
          <c:tx>
            <c:strRef>
              <c:f>DataCl!$A$14</c:f>
              <c:strCache>
                <c:ptCount val="1"/>
                <c:pt idx="0">
                  <c:v>ALT3diff:gap8</c:v>
                </c:pt>
              </c:strCache>
            </c:strRef>
          </c:tx>
          <c:invertIfNegative val="0"/>
          <c:cat>
            <c:numRef>
              <c:f>(DataCl!$I$6,DataCl!$K$6)</c:f>
              <c:numCache>
                <c:formatCode>General</c:formatCode>
                <c:ptCount val="2"/>
                <c:pt idx="0">
                  <c:v>-5.0000000000000001E-3</c:v>
                </c:pt>
                <c:pt idx="1">
                  <c:v>5.0000000000000001E-3</c:v>
                </c:pt>
              </c:numCache>
            </c:numRef>
          </c:cat>
          <c:val>
            <c:numRef>
              <c:f>(DataCl!$H$14,DataCl!$J$14)</c:f>
              <c:numCache>
                <c:formatCode>General</c:formatCode>
                <c:ptCount val="2"/>
                <c:pt idx="0">
                  <c:v>50</c:v>
                </c:pt>
                <c:pt idx="1">
                  <c:v>93</c:v>
                </c:pt>
              </c:numCache>
            </c:numRef>
          </c:val>
          <c:extLst>
            <c:ext xmlns:c16="http://schemas.microsoft.com/office/drawing/2014/chart" uri="{C3380CC4-5D6E-409C-BE32-E72D297353CC}">
              <c16:uniqueId val="{00000002-B15A-F04B-8454-7F5426F93D37}"/>
            </c:ext>
          </c:extLst>
        </c:ser>
        <c:ser>
          <c:idx val="5"/>
          <c:order val="3"/>
          <c:tx>
            <c:strRef>
              <c:f>DataCl!$A$18</c:f>
              <c:strCache>
                <c:ptCount val="1"/>
                <c:pt idx="0">
                  <c:v>ALT4diff:gap8_plug</c:v>
                </c:pt>
              </c:strCache>
            </c:strRef>
          </c:tx>
          <c:invertIfNegative val="0"/>
          <c:cat>
            <c:numRef>
              <c:f>(DataCl!$I$6,DataCl!$K$6)</c:f>
              <c:numCache>
                <c:formatCode>General</c:formatCode>
                <c:ptCount val="2"/>
                <c:pt idx="0">
                  <c:v>-5.0000000000000001E-3</c:v>
                </c:pt>
                <c:pt idx="1">
                  <c:v>5.0000000000000001E-3</c:v>
                </c:pt>
              </c:numCache>
            </c:numRef>
          </c:cat>
          <c:val>
            <c:numRef>
              <c:f>(DataCl!$H$18,DataCl!$J$18)</c:f>
              <c:numCache>
                <c:formatCode>General</c:formatCode>
                <c:ptCount val="2"/>
                <c:pt idx="0">
                  <c:v>1158</c:v>
                </c:pt>
                <c:pt idx="1">
                  <c:v>4993</c:v>
                </c:pt>
              </c:numCache>
            </c:numRef>
          </c:val>
          <c:extLst>
            <c:ext xmlns:c16="http://schemas.microsoft.com/office/drawing/2014/chart" uri="{C3380CC4-5D6E-409C-BE32-E72D297353CC}">
              <c16:uniqueId val="{00000003-B15A-F04B-8454-7F5426F93D37}"/>
            </c:ext>
          </c:extLst>
        </c:ser>
        <c:ser>
          <c:idx val="0"/>
          <c:order val="4"/>
          <c:tx>
            <c:strRef>
              <c:f>DataCl!$A$22</c:f>
              <c:strCache>
                <c:ptCount val="1"/>
                <c:pt idx="0">
                  <c:v>ALT5diff:plug</c:v>
                </c:pt>
              </c:strCache>
            </c:strRef>
          </c:tx>
          <c:invertIfNegative val="0"/>
          <c:cat>
            <c:numRef>
              <c:f>(DataCl!$I$6,DataCl!$K$6)</c:f>
              <c:numCache>
                <c:formatCode>General</c:formatCode>
                <c:ptCount val="2"/>
                <c:pt idx="0">
                  <c:v>-5.0000000000000001E-3</c:v>
                </c:pt>
                <c:pt idx="1">
                  <c:v>5.0000000000000001E-3</c:v>
                </c:pt>
              </c:numCache>
            </c:numRef>
          </c:cat>
          <c:val>
            <c:numRef>
              <c:f>(DataCl!$H$22,DataCl!$J$22)</c:f>
              <c:numCache>
                <c:formatCode>General</c:formatCode>
                <c:ptCount val="2"/>
                <c:pt idx="0">
                  <c:v>1152</c:v>
                </c:pt>
                <c:pt idx="1">
                  <c:v>5006</c:v>
                </c:pt>
              </c:numCache>
            </c:numRef>
          </c:val>
          <c:extLst>
            <c:ext xmlns:c16="http://schemas.microsoft.com/office/drawing/2014/chart" uri="{C3380CC4-5D6E-409C-BE32-E72D297353CC}">
              <c16:uniqueId val="{00000004-B15A-F04B-8454-7F5426F93D37}"/>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majorUnit val="2000"/>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DataVeloc!$A$4</c:f>
              <c:strCache>
                <c:ptCount val="1"/>
                <c:pt idx="0">
                  <c:v>Base</c:v>
                </c:pt>
              </c:strCache>
            </c:strRef>
          </c:tx>
          <c:invertIfNegative val="0"/>
          <c:val>
            <c:numRef>
              <c:f>(DataVeloc!$D$4,DataVeloc!$F$4)</c:f>
              <c:numCache>
                <c:formatCode>General</c:formatCode>
                <c:ptCount val="2"/>
                <c:pt idx="0">
                  <c:v>3581</c:v>
                </c:pt>
                <c:pt idx="1">
                  <c:v>146</c:v>
                </c:pt>
              </c:numCache>
            </c:numRef>
          </c:val>
          <c:extLst>
            <c:ext xmlns:c16="http://schemas.microsoft.com/office/drawing/2014/chart" uri="{C3380CC4-5D6E-409C-BE32-E72D297353CC}">
              <c16:uniqueId val="{00000001-C8C2-714E-B3E3-5B10A0DD48F2}"/>
            </c:ext>
          </c:extLst>
        </c:ser>
        <c:ser>
          <c:idx val="2"/>
          <c:order val="1"/>
          <c:tx>
            <c:strRef>
              <c:f>DataVeloc!$A$5</c:f>
              <c:strCache>
                <c:ptCount val="1"/>
                <c:pt idx="0">
                  <c:v>ALT1:gap8_AMI234_plug</c:v>
                </c:pt>
              </c:strCache>
            </c:strRef>
          </c:tx>
          <c:invertIfNegative val="0"/>
          <c:cat>
            <c:numRef>
              <c:f>(DataVeloc!$E$4,DataVeloc!$G$4)</c:f>
              <c:numCache>
                <c:formatCode>General</c:formatCode>
                <c:ptCount val="2"/>
                <c:pt idx="0">
                  <c:v>100</c:v>
                </c:pt>
                <c:pt idx="1">
                  <c:v>400</c:v>
                </c:pt>
              </c:numCache>
            </c:numRef>
          </c:cat>
          <c:val>
            <c:numRef>
              <c:f>(DataVeloc!$D$5,DataVeloc!$F$5)</c:f>
              <c:numCache>
                <c:formatCode>General</c:formatCode>
                <c:ptCount val="2"/>
                <c:pt idx="0">
                  <c:v>5761</c:v>
                </c:pt>
                <c:pt idx="1">
                  <c:v>452</c:v>
                </c:pt>
              </c:numCache>
            </c:numRef>
          </c:val>
          <c:extLst>
            <c:ext xmlns:c16="http://schemas.microsoft.com/office/drawing/2014/chart" uri="{C3380CC4-5D6E-409C-BE32-E72D297353CC}">
              <c16:uniqueId val="{00000001-BB39-E845-8A24-72E65FFCC0D4}"/>
            </c:ext>
          </c:extLst>
        </c:ser>
        <c:ser>
          <c:idx val="3"/>
          <c:order val="2"/>
          <c:tx>
            <c:strRef>
              <c:f>DataVeloc!$A$9</c:f>
              <c:strCache>
                <c:ptCount val="1"/>
                <c:pt idx="0">
                  <c:v>ALT2:gap8_AMI234</c:v>
                </c:pt>
              </c:strCache>
            </c:strRef>
          </c:tx>
          <c:invertIfNegative val="0"/>
          <c:cat>
            <c:numRef>
              <c:f>(DataVeloc!$E$4,DataVeloc!$G$4)</c:f>
              <c:numCache>
                <c:formatCode>General</c:formatCode>
                <c:ptCount val="2"/>
                <c:pt idx="0">
                  <c:v>100</c:v>
                </c:pt>
                <c:pt idx="1">
                  <c:v>400</c:v>
                </c:pt>
              </c:numCache>
            </c:numRef>
          </c:cat>
          <c:val>
            <c:numRef>
              <c:f>(DataVeloc!$D$9,DataVeloc!$F$9)</c:f>
              <c:numCache>
                <c:formatCode>General</c:formatCode>
                <c:ptCount val="2"/>
                <c:pt idx="0">
                  <c:v>3709</c:v>
                </c:pt>
                <c:pt idx="1">
                  <c:v>157</c:v>
                </c:pt>
              </c:numCache>
            </c:numRef>
          </c:val>
          <c:extLst>
            <c:ext xmlns:c16="http://schemas.microsoft.com/office/drawing/2014/chart" uri="{C3380CC4-5D6E-409C-BE32-E72D297353CC}">
              <c16:uniqueId val="{00000002-BB39-E845-8A24-72E65FFCC0D4}"/>
            </c:ext>
          </c:extLst>
        </c:ser>
        <c:ser>
          <c:idx val="4"/>
          <c:order val="3"/>
          <c:tx>
            <c:strRef>
              <c:f>DataVeloc!$A$13</c:f>
              <c:strCache>
                <c:ptCount val="1"/>
                <c:pt idx="0">
                  <c:v>ALT3:gap8</c:v>
                </c:pt>
              </c:strCache>
            </c:strRef>
          </c:tx>
          <c:invertIfNegative val="0"/>
          <c:cat>
            <c:numRef>
              <c:f>(DataVeloc!$E$4,DataVeloc!$G$4)</c:f>
              <c:numCache>
                <c:formatCode>General</c:formatCode>
                <c:ptCount val="2"/>
                <c:pt idx="0">
                  <c:v>100</c:v>
                </c:pt>
                <c:pt idx="1">
                  <c:v>400</c:v>
                </c:pt>
              </c:numCache>
            </c:numRef>
          </c:cat>
          <c:val>
            <c:numRef>
              <c:f>(DataVeloc!$D$13,DataVeloc!$F$13)</c:f>
              <c:numCache>
                <c:formatCode>General</c:formatCode>
                <c:ptCount val="2"/>
                <c:pt idx="0">
                  <c:v>3674</c:v>
                </c:pt>
                <c:pt idx="1">
                  <c:v>143</c:v>
                </c:pt>
              </c:numCache>
            </c:numRef>
          </c:val>
          <c:extLst>
            <c:ext xmlns:c16="http://schemas.microsoft.com/office/drawing/2014/chart" uri="{C3380CC4-5D6E-409C-BE32-E72D297353CC}">
              <c16:uniqueId val="{00000003-BB39-E845-8A24-72E65FFCC0D4}"/>
            </c:ext>
          </c:extLst>
        </c:ser>
        <c:ser>
          <c:idx val="5"/>
          <c:order val="4"/>
          <c:tx>
            <c:strRef>
              <c:f>DataVeloc!$A$17</c:f>
              <c:strCache>
                <c:ptCount val="1"/>
                <c:pt idx="0">
                  <c:v>ALT4:gap8_plug</c:v>
                </c:pt>
              </c:strCache>
            </c:strRef>
          </c:tx>
          <c:invertIfNegative val="0"/>
          <c:cat>
            <c:numRef>
              <c:f>(DataVeloc!$E$4,DataVeloc!$G$4)</c:f>
              <c:numCache>
                <c:formatCode>General</c:formatCode>
                <c:ptCount val="2"/>
                <c:pt idx="0">
                  <c:v>100</c:v>
                </c:pt>
                <c:pt idx="1">
                  <c:v>400</c:v>
                </c:pt>
              </c:numCache>
            </c:numRef>
          </c:cat>
          <c:val>
            <c:numRef>
              <c:f>(DataVeloc!$D$17,DataVeloc!$F$17)</c:f>
              <c:numCache>
                <c:formatCode>General</c:formatCode>
                <c:ptCount val="2"/>
                <c:pt idx="0">
                  <c:v>5694</c:v>
                </c:pt>
                <c:pt idx="1">
                  <c:v>380</c:v>
                </c:pt>
              </c:numCache>
            </c:numRef>
          </c:val>
          <c:extLst>
            <c:ext xmlns:c16="http://schemas.microsoft.com/office/drawing/2014/chart" uri="{C3380CC4-5D6E-409C-BE32-E72D297353CC}">
              <c16:uniqueId val="{00000004-BB39-E845-8A24-72E65FFCC0D4}"/>
            </c:ext>
          </c:extLst>
        </c:ser>
        <c:ser>
          <c:idx val="0"/>
          <c:order val="5"/>
          <c:tx>
            <c:strRef>
              <c:f>DataVeloc!$A$21</c:f>
              <c:strCache>
                <c:ptCount val="1"/>
                <c:pt idx="0">
                  <c:v>ALT5:plug</c:v>
                </c:pt>
              </c:strCache>
            </c:strRef>
          </c:tx>
          <c:invertIfNegative val="0"/>
          <c:cat>
            <c:numRef>
              <c:f>(DataVeloc!$E$4,DataVeloc!$G$4)</c:f>
              <c:numCache>
                <c:formatCode>General</c:formatCode>
                <c:ptCount val="2"/>
                <c:pt idx="0">
                  <c:v>100</c:v>
                </c:pt>
                <c:pt idx="1">
                  <c:v>400</c:v>
                </c:pt>
              </c:numCache>
            </c:numRef>
          </c:cat>
          <c:val>
            <c:numRef>
              <c:f>(DataVeloc!$D$21,DataVeloc!$F$21)</c:f>
              <c:numCache>
                <c:formatCode>General</c:formatCode>
                <c:ptCount val="2"/>
                <c:pt idx="0">
                  <c:v>5673</c:v>
                </c:pt>
                <c:pt idx="1">
                  <c:v>401</c:v>
                </c:pt>
              </c:numCache>
            </c:numRef>
          </c:val>
          <c:extLst>
            <c:ext xmlns:c16="http://schemas.microsoft.com/office/drawing/2014/chart" uri="{C3380CC4-5D6E-409C-BE32-E72D297353CC}">
              <c16:uniqueId val="{00000005-BB39-E845-8A24-72E65FFCC0D4}"/>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DataVeloc!$A$6</c:f>
              <c:strCache>
                <c:ptCount val="1"/>
                <c:pt idx="0">
                  <c:v>ALT1diff:gap8_AMI234_plug</c:v>
                </c:pt>
              </c:strCache>
            </c:strRef>
          </c:tx>
          <c:invertIfNegative val="0"/>
          <c:cat>
            <c:numRef>
              <c:f>(DataVeloc!$I$6,DataVeloc!$K$6)</c:f>
              <c:numCache>
                <c:formatCode>General</c:formatCode>
                <c:ptCount val="2"/>
                <c:pt idx="0">
                  <c:v>-20</c:v>
                </c:pt>
                <c:pt idx="1">
                  <c:v>20</c:v>
                </c:pt>
              </c:numCache>
            </c:numRef>
          </c:cat>
          <c:val>
            <c:numRef>
              <c:f>(DataVeloc!$H$6,DataVeloc!$J$6)</c:f>
              <c:numCache>
                <c:formatCode>General</c:formatCode>
                <c:ptCount val="2"/>
                <c:pt idx="0">
                  <c:v>1363</c:v>
                </c:pt>
                <c:pt idx="1">
                  <c:v>6004</c:v>
                </c:pt>
              </c:numCache>
            </c:numRef>
          </c:val>
          <c:extLst>
            <c:ext xmlns:c16="http://schemas.microsoft.com/office/drawing/2014/chart" uri="{C3380CC4-5D6E-409C-BE32-E72D297353CC}">
              <c16:uniqueId val="{00000001-32D4-9446-BBCE-40F3AA00E8A6}"/>
            </c:ext>
          </c:extLst>
        </c:ser>
        <c:ser>
          <c:idx val="3"/>
          <c:order val="1"/>
          <c:tx>
            <c:strRef>
              <c:f>DataVeloc!$A$10</c:f>
              <c:strCache>
                <c:ptCount val="1"/>
                <c:pt idx="0">
                  <c:v>ALT2diff:gap8_AMI234</c:v>
                </c:pt>
              </c:strCache>
            </c:strRef>
          </c:tx>
          <c:invertIfNegative val="0"/>
          <c:cat>
            <c:numRef>
              <c:f>(DataVeloc!$I$6,DataVeloc!$K$6)</c:f>
              <c:numCache>
                <c:formatCode>General</c:formatCode>
                <c:ptCount val="2"/>
                <c:pt idx="0">
                  <c:v>-20</c:v>
                </c:pt>
                <c:pt idx="1">
                  <c:v>20</c:v>
                </c:pt>
              </c:numCache>
            </c:numRef>
          </c:cat>
          <c:val>
            <c:numRef>
              <c:f>(DataVeloc!$H$10,DataVeloc!$J$10)</c:f>
              <c:numCache>
                <c:formatCode>General</c:formatCode>
                <c:ptCount val="2"/>
                <c:pt idx="0">
                  <c:v>178</c:v>
                </c:pt>
                <c:pt idx="1">
                  <c:v>582</c:v>
                </c:pt>
              </c:numCache>
            </c:numRef>
          </c:val>
          <c:extLst>
            <c:ext xmlns:c16="http://schemas.microsoft.com/office/drawing/2014/chart" uri="{C3380CC4-5D6E-409C-BE32-E72D297353CC}">
              <c16:uniqueId val="{00000002-32D4-9446-BBCE-40F3AA00E8A6}"/>
            </c:ext>
          </c:extLst>
        </c:ser>
        <c:ser>
          <c:idx val="4"/>
          <c:order val="2"/>
          <c:tx>
            <c:strRef>
              <c:f>DataVeloc!$A$14</c:f>
              <c:strCache>
                <c:ptCount val="1"/>
                <c:pt idx="0">
                  <c:v>ALT3diff:gap8</c:v>
                </c:pt>
              </c:strCache>
            </c:strRef>
          </c:tx>
          <c:invertIfNegative val="0"/>
          <c:cat>
            <c:numRef>
              <c:f>(DataVeloc!$I$6,DataVeloc!$K$6)</c:f>
              <c:numCache>
                <c:formatCode>General</c:formatCode>
                <c:ptCount val="2"/>
                <c:pt idx="0">
                  <c:v>-20</c:v>
                </c:pt>
                <c:pt idx="1">
                  <c:v>20</c:v>
                </c:pt>
              </c:numCache>
            </c:numRef>
          </c:cat>
          <c:val>
            <c:numRef>
              <c:f>(DataVeloc!$H$14,DataVeloc!$J$14)</c:f>
              <c:numCache>
                <c:formatCode>General</c:formatCode>
                <c:ptCount val="2"/>
                <c:pt idx="0">
                  <c:v>150</c:v>
                </c:pt>
                <c:pt idx="1">
                  <c:v>154</c:v>
                </c:pt>
              </c:numCache>
            </c:numRef>
          </c:val>
          <c:extLst>
            <c:ext xmlns:c16="http://schemas.microsoft.com/office/drawing/2014/chart" uri="{C3380CC4-5D6E-409C-BE32-E72D297353CC}">
              <c16:uniqueId val="{00000003-32D4-9446-BBCE-40F3AA00E8A6}"/>
            </c:ext>
          </c:extLst>
        </c:ser>
        <c:ser>
          <c:idx val="5"/>
          <c:order val="3"/>
          <c:tx>
            <c:strRef>
              <c:f>DataVeloc!$A$18</c:f>
              <c:strCache>
                <c:ptCount val="1"/>
                <c:pt idx="0">
                  <c:v>ALT4diff:gap8_plug</c:v>
                </c:pt>
              </c:strCache>
            </c:strRef>
          </c:tx>
          <c:invertIfNegative val="0"/>
          <c:cat>
            <c:numRef>
              <c:f>(DataVeloc!$I$6,DataVeloc!$K$6)</c:f>
              <c:numCache>
                <c:formatCode>General</c:formatCode>
                <c:ptCount val="2"/>
                <c:pt idx="0">
                  <c:v>-20</c:v>
                </c:pt>
                <c:pt idx="1">
                  <c:v>20</c:v>
                </c:pt>
              </c:numCache>
            </c:numRef>
          </c:cat>
          <c:val>
            <c:numRef>
              <c:f>(DataVeloc!$H$18,DataVeloc!$J$18)</c:f>
              <c:numCache>
                <c:formatCode>General</c:formatCode>
                <c:ptCount val="2"/>
                <c:pt idx="0">
                  <c:v>1307</c:v>
                </c:pt>
                <c:pt idx="1">
                  <c:v>5990</c:v>
                </c:pt>
              </c:numCache>
            </c:numRef>
          </c:val>
          <c:extLst>
            <c:ext xmlns:c16="http://schemas.microsoft.com/office/drawing/2014/chart" uri="{C3380CC4-5D6E-409C-BE32-E72D297353CC}">
              <c16:uniqueId val="{00000004-32D4-9446-BBCE-40F3AA00E8A6}"/>
            </c:ext>
          </c:extLst>
        </c:ser>
        <c:ser>
          <c:idx val="0"/>
          <c:order val="4"/>
          <c:tx>
            <c:strRef>
              <c:f>DataVeloc!$A$22</c:f>
              <c:strCache>
                <c:ptCount val="1"/>
                <c:pt idx="0">
                  <c:v>ALT5diff:plug</c:v>
                </c:pt>
              </c:strCache>
            </c:strRef>
          </c:tx>
          <c:invertIfNegative val="0"/>
          <c:cat>
            <c:numRef>
              <c:f>(DataVeloc!$I$6,DataVeloc!$K$6)</c:f>
              <c:numCache>
                <c:formatCode>General</c:formatCode>
                <c:ptCount val="2"/>
                <c:pt idx="0">
                  <c:v>-20</c:v>
                </c:pt>
                <c:pt idx="1">
                  <c:v>20</c:v>
                </c:pt>
              </c:numCache>
            </c:numRef>
          </c:cat>
          <c:val>
            <c:numRef>
              <c:f>(DataVeloc!$H$22,DataVeloc!$J$22)</c:f>
              <c:numCache>
                <c:formatCode>General</c:formatCode>
                <c:ptCount val="2"/>
                <c:pt idx="0">
                  <c:v>1296</c:v>
                </c:pt>
                <c:pt idx="1">
                  <c:v>5969</c:v>
                </c:pt>
              </c:numCache>
            </c:numRef>
          </c:val>
          <c:extLst>
            <c:ext xmlns:c16="http://schemas.microsoft.com/office/drawing/2014/chart" uri="{C3380CC4-5D6E-409C-BE32-E72D297353CC}">
              <c16:uniqueId val="{00000001-FA7A-B341-ABE3-33EA71E3F20F}"/>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DataCl!$A$4</c:f>
              <c:strCache>
                <c:ptCount val="1"/>
                <c:pt idx="0">
                  <c:v>Base</c:v>
                </c:pt>
              </c:strCache>
            </c:strRef>
          </c:tx>
          <c:invertIfNegative val="0"/>
          <c:cat>
            <c:numRef>
              <c:f>(DataCl!$E$4,DataCl!$G$4)</c:f>
              <c:numCache>
                <c:formatCode>General</c:formatCode>
                <c:ptCount val="2"/>
                <c:pt idx="0">
                  <c:v>0.03</c:v>
                </c:pt>
                <c:pt idx="1">
                  <c:v>0.1</c:v>
                </c:pt>
              </c:numCache>
            </c:numRef>
          </c:cat>
          <c:val>
            <c:numRef>
              <c:f>(DataCl!$D$4,DataCl!$F$4)</c:f>
              <c:numCache>
                <c:formatCode>General</c:formatCode>
                <c:ptCount val="2"/>
                <c:pt idx="0">
                  <c:v>2776</c:v>
                </c:pt>
                <c:pt idx="1">
                  <c:v>0</c:v>
                </c:pt>
              </c:numCache>
            </c:numRef>
          </c:val>
          <c:extLst>
            <c:ext xmlns:c16="http://schemas.microsoft.com/office/drawing/2014/chart" uri="{C3380CC4-5D6E-409C-BE32-E72D297353CC}">
              <c16:uniqueId val="{00000000-464E-2746-AC0D-DF2D77FCBC09}"/>
            </c:ext>
          </c:extLst>
        </c:ser>
        <c:ser>
          <c:idx val="2"/>
          <c:order val="1"/>
          <c:tx>
            <c:strRef>
              <c:f>DataCl!$A$5</c:f>
              <c:strCache>
                <c:ptCount val="1"/>
                <c:pt idx="0">
                  <c:v>ALT1:gap8_AMI234_plug</c:v>
                </c:pt>
              </c:strCache>
            </c:strRef>
          </c:tx>
          <c:invertIfNegative val="0"/>
          <c:cat>
            <c:numRef>
              <c:f>(DataCl!$E$4,DataCl!$G$4)</c:f>
              <c:numCache>
                <c:formatCode>General</c:formatCode>
                <c:ptCount val="2"/>
                <c:pt idx="0">
                  <c:v>0.03</c:v>
                </c:pt>
                <c:pt idx="1">
                  <c:v>0.1</c:v>
                </c:pt>
              </c:numCache>
            </c:numRef>
          </c:cat>
          <c:val>
            <c:numRef>
              <c:f>(DataCl!$D$5,DataCl!$F$5)</c:f>
              <c:numCache>
                <c:formatCode>General</c:formatCode>
                <c:ptCount val="2"/>
                <c:pt idx="0">
                  <c:v>5596</c:v>
                </c:pt>
                <c:pt idx="1">
                  <c:v>0</c:v>
                </c:pt>
              </c:numCache>
            </c:numRef>
          </c:val>
          <c:extLst>
            <c:ext xmlns:c16="http://schemas.microsoft.com/office/drawing/2014/chart" uri="{C3380CC4-5D6E-409C-BE32-E72D297353CC}">
              <c16:uniqueId val="{00000001-464E-2746-AC0D-DF2D77FCBC09}"/>
            </c:ext>
          </c:extLst>
        </c:ser>
        <c:ser>
          <c:idx val="3"/>
          <c:order val="2"/>
          <c:tx>
            <c:strRef>
              <c:f>DataCl!$A$9</c:f>
              <c:strCache>
                <c:ptCount val="1"/>
                <c:pt idx="0">
                  <c:v>ALT2:gap8_AMI234</c:v>
                </c:pt>
              </c:strCache>
            </c:strRef>
          </c:tx>
          <c:invertIfNegative val="0"/>
          <c:cat>
            <c:numRef>
              <c:f>(DataCl!$E$4,DataCl!$G$4)</c:f>
              <c:numCache>
                <c:formatCode>General</c:formatCode>
                <c:ptCount val="2"/>
                <c:pt idx="0">
                  <c:v>0.03</c:v>
                </c:pt>
                <c:pt idx="1">
                  <c:v>0.1</c:v>
                </c:pt>
              </c:numCache>
            </c:numRef>
          </c:cat>
          <c:val>
            <c:numRef>
              <c:f>(DataCl!$D$9,DataCl!$F$9)</c:f>
              <c:numCache>
                <c:formatCode>General</c:formatCode>
                <c:ptCount val="2"/>
                <c:pt idx="0">
                  <c:v>2910</c:v>
                </c:pt>
                <c:pt idx="1">
                  <c:v>0</c:v>
                </c:pt>
              </c:numCache>
            </c:numRef>
          </c:val>
          <c:extLst>
            <c:ext xmlns:c16="http://schemas.microsoft.com/office/drawing/2014/chart" uri="{C3380CC4-5D6E-409C-BE32-E72D297353CC}">
              <c16:uniqueId val="{00000002-464E-2746-AC0D-DF2D77FCBC09}"/>
            </c:ext>
          </c:extLst>
        </c:ser>
        <c:ser>
          <c:idx val="4"/>
          <c:order val="3"/>
          <c:tx>
            <c:strRef>
              <c:f>DataCl!$A$13</c:f>
              <c:strCache>
                <c:ptCount val="1"/>
                <c:pt idx="0">
                  <c:v>ALT3:gap8</c:v>
                </c:pt>
              </c:strCache>
            </c:strRef>
          </c:tx>
          <c:invertIfNegative val="0"/>
          <c:cat>
            <c:numRef>
              <c:f>(DataCl!$E$4,DataCl!$G$4)</c:f>
              <c:numCache>
                <c:formatCode>General</c:formatCode>
                <c:ptCount val="2"/>
                <c:pt idx="0">
                  <c:v>0.03</c:v>
                </c:pt>
                <c:pt idx="1">
                  <c:v>0.1</c:v>
                </c:pt>
              </c:numCache>
            </c:numRef>
          </c:cat>
          <c:val>
            <c:numRef>
              <c:f>(DataCl!$D$13,DataCl!$F$13)</c:f>
              <c:numCache>
                <c:formatCode>General</c:formatCode>
                <c:ptCount val="2"/>
                <c:pt idx="0">
                  <c:v>2856</c:v>
                </c:pt>
                <c:pt idx="1">
                  <c:v>0</c:v>
                </c:pt>
              </c:numCache>
            </c:numRef>
          </c:val>
          <c:extLst>
            <c:ext xmlns:c16="http://schemas.microsoft.com/office/drawing/2014/chart" uri="{C3380CC4-5D6E-409C-BE32-E72D297353CC}">
              <c16:uniqueId val="{00000003-464E-2746-AC0D-DF2D77FCBC09}"/>
            </c:ext>
          </c:extLst>
        </c:ser>
        <c:ser>
          <c:idx val="5"/>
          <c:order val="4"/>
          <c:tx>
            <c:strRef>
              <c:f>DataCl!$A$17</c:f>
              <c:strCache>
                <c:ptCount val="1"/>
                <c:pt idx="0">
                  <c:v>ALT4:gap8_plug</c:v>
                </c:pt>
              </c:strCache>
            </c:strRef>
          </c:tx>
          <c:invertIfNegative val="0"/>
          <c:cat>
            <c:numRef>
              <c:f>(DataCl!$E$4,DataCl!$G$4)</c:f>
              <c:numCache>
                <c:formatCode>General</c:formatCode>
                <c:ptCount val="2"/>
                <c:pt idx="0">
                  <c:v>0.03</c:v>
                </c:pt>
                <c:pt idx="1">
                  <c:v>0.1</c:v>
                </c:pt>
              </c:numCache>
            </c:numRef>
          </c:cat>
          <c:val>
            <c:numRef>
              <c:f>(DataCl!$D$17,DataCl!$F$17)</c:f>
              <c:numCache>
                <c:formatCode>General</c:formatCode>
                <c:ptCount val="2"/>
                <c:pt idx="0">
                  <c:v>5549</c:v>
                </c:pt>
                <c:pt idx="1">
                  <c:v>0</c:v>
                </c:pt>
              </c:numCache>
            </c:numRef>
          </c:val>
          <c:extLst>
            <c:ext xmlns:c16="http://schemas.microsoft.com/office/drawing/2014/chart" uri="{C3380CC4-5D6E-409C-BE32-E72D297353CC}">
              <c16:uniqueId val="{00000004-464E-2746-AC0D-DF2D77FCBC09}"/>
            </c:ext>
          </c:extLst>
        </c:ser>
        <c:ser>
          <c:idx val="0"/>
          <c:order val="5"/>
          <c:tx>
            <c:strRef>
              <c:f>DataCl!$A$21</c:f>
              <c:strCache>
                <c:ptCount val="1"/>
                <c:pt idx="0">
                  <c:v>ALT5:plug</c:v>
                </c:pt>
              </c:strCache>
            </c:strRef>
          </c:tx>
          <c:invertIfNegative val="0"/>
          <c:cat>
            <c:numRef>
              <c:f>(DataCl!$E$4,DataCl!$G$4)</c:f>
              <c:numCache>
                <c:formatCode>General</c:formatCode>
                <c:ptCount val="2"/>
                <c:pt idx="0">
                  <c:v>0.03</c:v>
                </c:pt>
                <c:pt idx="1">
                  <c:v>0.1</c:v>
                </c:pt>
              </c:numCache>
            </c:numRef>
          </c:cat>
          <c:val>
            <c:numRef>
              <c:f>(DataCl!$D$21,DataCl!$F$21)</c:f>
              <c:numCache>
                <c:formatCode>General</c:formatCode>
                <c:ptCount val="2"/>
                <c:pt idx="0">
                  <c:v>5522</c:v>
                </c:pt>
                <c:pt idx="1">
                  <c:v>0</c:v>
                </c:pt>
              </c:numCache>
            </c:numRef>
          </c:val>
          <c:extLst>
            <c:ext xmlns:c16="http://schemas.microsoft.com/office/drawing/2014/chart" uri="{C3380CC4-5D6E-409C-BE32-E72D297353CC}">
              <c16:uniqueId val="{00000005-464E-2746-AC0D-DF2D77FCBC09}"/>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38100</xdr:colOff>
      <xdr:row>2</xdr:row>
      <xdr:rowOff>38100</xdr:rowOff>
    </xdr:from>
    <xdr:to>
      <xdr:col>6</xdr:col>
      <xdr:colOff>723900</xdr:colOff>
      <xdr:row>16</xdr:row>
      <xdr:rowOff>114300</xdr:rowOff>
    </xdr:to>
    <xdr:graphicFrame macro="">
      <xdr:nvGraphicFramePr>
        <xdr:cNvPr id="2" name="Chart 1">
          <a:extLst>
            <a:ext uri="{FF2B5EF4-FFF2-40B4-BE49-F238E27FC236}">
              <a16:creationId xmlns:a16="http://schemas.microsoft.com/office/drawing/2014/main" id="{0DA5F706-5A99-5C4A-91FC-AF9872E59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25400</xdr:colOff>
      <xdr:row>2</xdr:row>
      <xdr:rowOff>63500</xdr:rowOff>
    </xdr:from>
    <xdr:to>
      <xdr:col>12</xdr:col>
      <xdr:colOff>711200</xdr:colOff>
      <xdr:row>16</xdr:row>
      <xdr:rowOff>139700</xdr:rowOff>
    </xdr:to>
    <xdr:graphicFrame macro="">
      <xdr:nvGraphicFramePr>
        <xdr:cNvPr id="3" name="Chart 2">
          <a:extLst>
            <a:ext uri="{FF2B5EF4-FFF2-40B4-BE49-F238E27FC236}">
              <a16:creationId xmlns:a16="http://schemas.microsoft.com/office/drawing/2014/main" id="{65F56522-327F-7E4C-8644-1394D7ED3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17</xdr:row>
      <xdr:rowOff>38100</xdr:rowOff>
    </xdr:from>
    <xdr:to>
      <xdr:col>6</xdr:col>
      <xdr:colOff>723900</xdr:colOff>
      <xdr:row>31</xdr:row>
      <xdr:rowOff>114300</xdr:rowOff>
    </xdr:to>
    <xdr:graphicFrame macro="">
      <xdr:nvGraphicFramePr>
        <xdr:cNvPr id="4" name="Chart 3">
          <a:extLst>
            <a:ext uri="{FF2B5EF4-FFF2-40B4-BE49-F238E27FC236}">
              <a16:creationId xmlns:a16="http://schemas.microsoft.com/office/drawing/2014/main" id="{E874ACD9-8F64-E747-9E21-7287AD13E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25400</xdr:colOff>
      <xdr:row>17</xdr:row>
      <xdr:rowOff>38100</xdr:rowOff>
    </xdr:from>
    <xdr:to>
      <xdr:col>12</xdr:col>
      <xdr:colOff>711200</xdr:colOff>
      <xdr:row>31</xdr:row>
      <xdr:rowOff>114300</xdr:rowOff>
    </xdr:to>
    <xdr:graphicFrame macro="">
      <xdr:nvGraphicFramePr>
        <xdr:cNvPr id="5" name="Chart 4">
          <a:extLst>
            <a:ext uri="{FF2B5EF4-FFF2-40B4-BE49-F238E27FC236}">
              <a16:creationId xmlns:a16="http://schemas.microsoft.com/office/drawing/2014/main" id="{34E9A3DA-877C-5B4F-85E3-C5D936FCA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32</xdr:row>
      <xdr:rowOff>25400</xdr:rowOff>
    </xdr:from>
    <xdr:to>
      <xdr:col>6</xdr:col>
      <xdr:colOff>723900</xdr:colOff>
      <xdr:row>46</xdr:row>
      <xdr:rowOff>101600</xdr:rowOff>
    </xdr:to>
    <xdr:graphicFrame macro="">
      <xdr:nvGraphicFramePr>
        <xdr:cNvPr id="6" name="Chart 5">
          <a:extLst>
            <a:ext uri="{FF2B5EF4-FFF2-40B4-BE49-F238E27FC236}">
              <a16:creationId xmlns:a16="http://schemas.microsoft.com/office/drawing/2014/main" id="{D4D6A318-A1D2-1C4D-B444-2B2F972B5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25400</xdr:colOff>
      <xdr:row>32</xdr:row>
      <xdr:rowOff>12700</xdr:rowOff>
    </xdr:from>
    <xdr:to>
      <xdr:col>12</xdr:col>
      <xdr:colOff>711200</xdr:colOff>
      <xdr:row>46</xdr:row>
      <xdr:rowOff>88900</xdr:rowOff>
    </xdr:to>
    <xdr:graphicFrame macro="">
      <xdr:nvGraphicFramePr>
        <xdr:cNvPr id="8" name="Chart 7">
          <a:extLst>
            <a:ext uri="{FF2B5EF4-FFF2-40B4-BE49-F238E27FC236}">
              <a16:creationId xmlns:a16="http://schemas.microsoft.com/office/drawing/2014/main" id="{4975B29F-3784-0F45-9472-C2219F46F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28AC52A8-F774-5D4E-BF20-936E9B6EA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7616F959-F4CA-764A-ACAB-A2ED98BBE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07C53741-4A6E-E44E-8C4C-7D218B816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76B6053C-0717-7144-BE6C-82ADF51AF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0DFBFB7A-9F9B-224F-9686-3C2214F5F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arlton Fitz" id="{383F7F28-5AEC-A748-8F25-F5A0A12A42A6}" userId="S::cfitz@fiu.edu::81c0c6d7-da75-426c-be81-79e72582169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 dT="2026-06-21T20:05:18.27" personId="{383F7F28-5AEC-A748-8F25-F5A0A12A42A6}" id="{EEB2DC19-BA00-D543-A5C2-E8FD9EE71B41}">
    <text>Paste text output here</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6-06-18T20:21:46.70" personId="{383F7F28-5AEC-A748-8F25-F5A0A12A42A6}" id="{5A079CA3-455F-CE4D-8590-7D424C2CF760}">
    <text>Paste FloDate or POS-selected raw data here, from AllRawData tab</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5A8F9-AA2B-4245-860D-ED0C47DCF774}">
  <dimension ref="A1:Q302"/>
  <sheetViews>
    <sheetView workbookViewId="0"/>
  </sheetViews>
  <sheetFormatPr baseColWidth="10" defaultRowHeight="16" x14ac:dyDescent="0.2"/>
  <sheetData>
    <row r="1" spans="1:17" x14ac:dyDescent="0.2">
      <c r="B1" s="38"/>
      <c r="C1" s="47" t="s">
        <v>37</v>
      </c>
      <c r="P1" s="38"/>
    </row>
    <row r="2" spans="1:17" x14ac:dyDescent="0.2">
      <c r="B2" s="38"/>
      <c r="P2" s="38"/>
    </row>
    <row r="3" spans="1:17" x14ac:dyDescent="0.2">
      <c r="B3" s="38"/>
      <c r="C3" t="s">
        <v>0</v>
      </c>
      <c r="D3" t="s">
        <v>38</v>
      </c>
      <c r="E3" t="s">
        <v>0</v>
      </c>
      <c r="F3" t="s">
        <v>1</v>
      </c>
      <c r="G3" t="s">
        <v>0</v>
      </c>
      <c r="H3" t="s">
        <v>2</v>
      </c>
      <c r="I3" t="s">
        <v>3</v>
      </c>
      <c r="J3" t="s">
        <v>4</v>
      </c>
      <c r="K3" t="s">
        <v>3</v>
      </c>
      <c r="L3" t="s">
        <v>5</v>
      </c>
      <c r="M3" t="s">
        <v>6</v>
      </c>
      <c r="N3" t="s">
        <v>7</v>
      </c>
      <c r="O3" t="s">
        <v>8</v>
      </c>
      <c r="P3" s="38" t="s">
        <v>9</v>
      </c>
      <c r="Q3" t="s">
        <v>10</v>
      </c>
    </row>
    <row r="4" spans="1:17" x14ac:dyDescent="0.2">
      <c r="A4" s="41" t="str">
        <f>LEFT(Q4,12)</f>
        <v>sched52yr_v7</v>
      </c>
      <c r="B4" s="48" t="str">
        <f>RIGHT(Q4,9)</f>
        <v xml:space="preserve">19780503 </v>
      </c>
      <c r="C4" s="41" t="s">
        <v>25</v>
      </c>
      <c r="D4" s="41" t="s">
        <v>25</v>
      </c>
      <c r="E4" s="41">
        <v>2776</v>
      </c>
      <c r="F4" s="41">
        <v>0.03</v>
      </c>
      <c r="G4" s="41"/>
      <c r="H4" s="41">
        <v>0.1</v>
      </c>
      <c r="I4" s="41" t="s">
        <v>25</v>
      </c>
      <c r="J4" s="41" t="s">
        <v>25</v>
      </c>
      <c r="K4" s="41" t="s">
        <v>25</v>
      </c>
      <c r="L4" s="41" t="s">
        <v>25</v>
      </c>
      <c r="M4" s="41">
        <v>12908</v>
      </c>
      <c r="N4" s="41" t="s">
        <v>11</v>
      </c>
      <c r="O4" s="41" t="s">
        <v>39</v>
      </c>
      <c r="P4" s="42">
        <v>46194</v>
      </c>
      <c r="Q4" s="41" t="s">
        <v>56</v>
      </c>
    </row>
    <row r="5" spans="1:17" x14ac:dyDescent="0.2">
      <c r="A5" s="41" t="str">
        <f>LEFT(Q5,26)</f>
        <v>sched52yr_gap8_AMI234_plug</v>
      </c>
      <c r="B5" s="48" t="str">
        <f t="shared" ref="B5:B6" si="0">RIGHT(Q5,9)</f>
        <v xml:space="preserve">19780503 </v>
      </c>
      <c r="C5" s="41" t="s">
        <v>25</v>
      </c>
      <c r="D5" s="41" t="s">
        <v>25</v>
      </c>
      <c r="E5" s="41">
        <v>5596</v>
      </c>
      <c r="F5" s="41">
        <v>0.03</v>
      </c>
      <c r="G5" s="41"/>
      <c r="H5" s="41">
        <v>0.1</v>
      </c>
      <c r="I5" s="41" t="s">
        <v>25</v>
      </c>
      <c r="J5" s="41" t="s">
        <v>25</v>
      </c>
      <c r="K5" s="41" t="s">
        <v>25</v>
      </c>
      <c r="L5" s="41" t="s">
        <v>25</v>
      </c>
      <c r="M5" s="41">
        <v>12908</v>
      </c>
      <c r="N5" s="41" t="s">
        <v>11</v>
      </c>
      <c r="O5" s="41" t="s">
        <v>39</v>
      </c>
      <c r="P5" s="42">
        <v>46194</v>
      </c>
      <c r="Q5" s="41" t="s">
        <v>57</v>
      </c>
    </row>
    <row r="6" spans="1:17" x14ac:dyDescent="0.2">
      <c r="A6" s="41" t="str">
        <f>LEFT(Q6,26)</f>
        <v>sched52yr_gap8_AMI234_plug</v>
      </c>
      <c r="B6" s="48" t="str">
        <f t="shared" si="0"/>
        <v xml:space="preserve">19780503 </v>
      </c>
      <c r="C6" s="41"/>
      <c r="D6" s="41" t="s">
        <v>25</v>
      </c>
      <c r="E6" s="41" t="s">
        <v>25</v>
      </c>
      <c r="F6" s="41" t="s">
        <v>25</v>
      </c>
      <c r="G6" s="41" t="s">
        <v>25</v>
      </c>
      <c r="H6" s="41" t="s">
        <v>25</v>
      </c>
      <c r="I6" s="41">
        <v>1169</v>
      </c>
      <c r="J6" s="41">
        <v>-5.0000000000000001E-3</v>
      </c>
      <c r="K6" s="41">
        <v>4986</v>
      </c>
      <c r="L6" s="41">
        <v>5.0000000000000001E-3</v>
      </c>
      <c r="M6" s="41">
        <v>12908</v>
      </c>
      <c r="N6" s="41" t="s">
        <v>11</v>
      </c>
      <c r="O6" s="41" t="s">
        <v>39</v>
      </c>
      <c r="P6" s="42">
        <v>46194</v>
      </c>
      <c r="Q6" s="41" t="s">
        <v>58</v>
      </c>
    </row>
    <row r="7" spans="1:17" x14ac:dyDescent="0.2">
      <c r="B7" s="38"/>
      <c r="D7" t="s">
        <v>25</v>
      </c>
      <c r="P7" s="38"/>
    </row>
    <row r="8" spans="1:17" x14ac:dyDescent="0.2">
      <c r="A8" t="str">
        <f>LEFT(Q8,12)</f>
        <v>sched52yr_v7</v>
      </c>
      <c r="B8" s="38" t="str">
        <f>RIGHT(Q8,9)</f>
        <v xml:space="preserve">19780930 </v>
      </c>
      <c r="C8" t="s">
        <v>25</v>
      </c>
      <c r="D8" t="s">
        <v>25</v>
      </c>
      <c r="E8">
        <v>10054</v>
      </c>
      <c r="F8">
        <v>0.03</v>
      </c>
      <c r="H8">
        <v>0.1</v>
      </c>
      <c r="I8" t="s">
        <v>25</v>
      </c>
      <c r="J8" t="s">
        <v>25</v>
      </c>
      <c r="K8" t="s">
        <v>25</v>
      </c>
      <c r="L8" t="s">
        <v>25</v>
      </c>
      <c r="M8">
        <v>12908</v>
      </c>
      <c r="N8" t="s">
        <v>11</v>
      </c>
      <c r="O8" t="s">
        <v>39</v>
      </c>
      <c r="P8" s="49">
        <v>46194</v>
      </c>
      <c r="Q8" t="s">
        <v>92</v>
      </c>
    </row>
    <row r="9" spans="1:17" x14ac:dyDescent="0.2">
      <c r="A9" t="str">
        <f>LEFT(Q9,26)</f>
        <v>sched52yr_gap8_AMI234_plug</v>
      </c>
      <c r="B9" s="38" t="str">
        <f t="shared" ref="B9:B10" si="1">RIGHT(Q9,9)</f>
        <v xml:space="preserve">19780930 </v>
      </c>
      <c r="C9" t="s">
        <v>25</v>
      </c>
      <c r="D9" t="s">
        <v>25</v>
      </c>
      <c r="E9">
        <v>11329</v>
      </c>
      <c r="F9">
        <v>0.03</v>
      </c>
      <c r="G9">
        <v>207</v>
      </c>
      <c r="H9">
        <v>0.1</v>
      </c>
      <c r="I9" t="s">
        <v>25</v>
      </c>
      <c r="J9" t="s">
        <v>25</v>
      </c>
      <c r="K9" t="s">
        <v>25</v>
      </c>
      <c r="L9" t="s">
        <v>25</v>
      </c>
      <c r="M9">
        <v>12908</v>
      </c>
      <c r="N9" t="s">
        <v>11</v>
      </c>
      <c r="O9" t="s">
        <v>39</v>
      </c>
      <c r="P9" s="49">
        <v>46194</v>
      </c>
      <c r="Q9" t="s">
        <v>93</v>
      </c>
    </row>
    <row r="10" spans="1:17" x14ac:dyDescent="0.2">
      <c r="A10" t="str">
        <f>LEFT(Q10,26)</f>
        <v>sched52yr_gap8_AMI234_plug</v>
      </c>
      <c r="B10" s="38" t="str">
        <f t="shared" si="1"/>
        <v xml:space="preserve">19780930 </v>
      </c>
      <c r="D10" t="s">
        <v>25</v>
      </c>
      <c r="E10" t="s">
        <v>25</v>
      </c>
      <c r="F10" t="s">
        <v>25</v>
      </c>
      <c r="G10" t="s">
        <v>25</v>
      </c>
      <c r="H10" t="s">
        <v>25</v>
      </c>
      <c r="I10">
        <v>1814</v>
      </c>
      <c r="J10">
        <v>-5.0000000000000001E-3</v>
      </c>
      <c r="K10">
        <v>8283</v>
      </c>
      <c r="L10">
        <v>5.0000000000000001E-3</v>
      </c>
      <c r="M10">
        <v>12908</v>
      </c>
      <c r="N10" t="s">
        <v>11</v>
      </c>
      <c r="O10" t="s">
        <v>39</v>
      </c>
      <c r="P10" s="49">
        <v>46194</v>
      </c>
      <c r="Q10" t="s">
        <v>94</v>
      </c>
    </row>
    <row r="11" spans="1:17" x14ac:dyDescent="0.2">
      <c r="B11" s="38"/>
      <c r="D11" t="s">
        <v>25</v>
      </c>
      <c r="P11" s="38"/>
    </row>
    <row r="12" spans="1:17" x14ac:dyDescent="0.2">
      <c r="A12" t="str">
        <f>LEFT(Q12,12)</f>
        <v>sched52yr_v7</v>
      </c>
      <c r="B12" s="38" t="str">
        <f>RIGHT(Q12,9)</f>
        <v xml:space="preserve">19970423 </v>
      </c>
      <c r="C12" t="s">
        <v>25</v>
      </c>
      <c r="D12" t="s">
        <v>25</v>
      </c>
      <c r="E12">
        <v>2340</v>
      </c>
      <c r="F12">
        <v>0.03</v>
      </c>
      <c r="H12">
        <v>0.1</v>
      </c>
      <c r="I12" t="s">
        <v>25</v>
      </c>
      <c r="J12" t="s">
        <v>25</v>
      </c>
      <c r="K12" t="s">
        <v>25</v>
      </c>
      <c r="L12" t="s">
        <v>25</v>
      </c>
      <c r="M12">
        <v>12908</v>
      </c>
      <c r="N12" t="s">
        <v>11</v>
      </c>
      <c r="O12" t="s">
        <v>39</v>
      </c>
      <c r="P12" s="49">
        <v>46194</v>
      </c>
      <c r="Q12" t="s">
        <v>95</v>
      </c>
    </row>
    <row r="13" spans="1:17" x14ac:dyDescent="0.2">
      <c r="A13" t="str">
        <f>LEFT(Q13,26)</f>
        <v>sched52yr_gap8_AMI234_plug</v>
      </c>
      <c r="B13" s="38" t="str">
        <f t="shared" ref="B13:B14" si="2">RIGHT(Q13,9)</f>
        <v xml:space="preserve">19970423 </v>
      </c>
      <c r="C13" t="s">
        <v>25</v>
      </c>
      <c r="D13" t="s">
        <v>25</v>
      </c>
      <c r="E13">
        <v>5483</v>
      </c>
      <c r="F13">
        <v>0.03</v>
      </c>
      <c r="H13">
        <v>0.1</v>
      </c>
      <c r="I13" t="s">
        <v>25</v>
      </c>
      <c r="J13" t="s">
        <v>25</v>
      </c>
      <c r="K13" t="s">
        <v>25</v>
      </c>
      <c r="L13" t="s">
        <v>25</v>
      </c>
      <c r="M13">
        <v>12908</v>
      </c>
      <c r="N13" t="s">
        <v>11</v>
      </c>
      <c r="O13" t="s">
        <v>39</v>
      </c>
      <c r="P13" s="49">
        <v>46194</v>
      </c>
      <c r="Q13" t="s">
        <v>96</v>
      </c>
    </row>
    <row r="14" spans="1:17" x14ac:dyDescent="0.2">
      <c r="A14" t="str">
        <f>LEFT(Q14,26)</f>
        <v>sched52yr_gap8_AMI234_plug</v>
      </c>
      <c r="B14" s="38" t="str">
        <f t="shared" si="2"/>
        <v xml:space="preserve">19970423 </v>
      </c>
      <c r="D14" t="s">
        <v>25</v>
      </c>
      <c r="E14" t="s">
        <v>25</v>
      </c>
      <c r="F14" t="s">
        <v>25</v>
      </c>
      <c r="G14" t="s">
        <v>25</v>
      </c>
      <c r="H14" t="s">
        <v>25</v>
      </c>
      <c r="I14">
        <v>981</v>
      </c>
      <c r="J14">
        <v>-5.0000000000000001E-3</v>
      </c>
      <c r="K14">
        <v>4869</v>
      </c>
      <c r="L14">
        <v>5.0000000000000001E-3</v>
      </c>
      <c r="M14">
        <v>12908</v>
      </c>
      <c r="N14" t="s">
        <v>11</v>
      </c>
      <c r="O14" t="s">
        <v>39</v>
      </c>
      <c r="P14" s="49">
        <v>46194</v>
      </c>
      <c r="Q14" t="s">
        <v>97</v>
      </c>
    </row>
    <row r="15" spans="1:17" x14ac:dyDescent="0.2">
      <c r="B15" s="38"/>
      <c r="D15" t="s">
        <v>25</v>
      </c>
      <c r="P15" s="38"/>
    </row>
    <row r="16" spans="1:17" x14ac:dyDescent="0.2">
      <c r="A16" s="50" t="str">
        <f>LEFT(Q16,12)</f>
        <v>sched52yr_v7</v>
      </c>
      <c r="B16" s="51" t="str">
        <f>RIGHT(Q16,9)</f>
        <v xml:space="preserve">19971020 </v>
      </c>
      <c r="C16" s="50" t="s">
        <v>25</v>
      </c>
      <c r="D16" s="50" t="s">
        <v>25</v>
      </c>
      <c r="E16" s="50">
        <v>11027</v>
      </c>
      <c r="F16" s="50">
        <v>0.03</v>
      </c>
      <c r="G16" s="50">
        <v>1</v>
      </c>
      <c r="H16" s="50">
        <v>0.1</v>
      </c>
      <c r="I16" s="50" t="s">
        <v>25</v>
      </c>
      <c r="J16" s="50" t="s">
        <v>25</v>
      </c>
      <c r="K16" s="50" t="s">
        <v>25</v>
      </c>
      <c r="L16" s="50" t="s">
        <v>25</v>
      </c>
      <c r="M16" s="50">
        <v>12908</v>
      </c>
      <c r="N16" s="50" t="s">
        <v>11</v>
      </c>
      <c r="O16" s="50" t="s">
        <v>39</v>
      </c>
      <c r="P16" s="52">
        <v>46194</v>
      </c>
      <c r="Q16" s="50" t="s">
        <v>98</v>
      </c>
    </row>
    <row r="17" spans="1:17" x14ac:dyDescent="0.2">
      <c r="A17" s="50" t="str">
        <f>LEFT(Q17,26)</f>
        <v>sched52yr_gap8_AMI234_plug</v>
      </c>
      <c r="B17" s="51" t="str">
        <f t="shared" ref="B17:B18" si="3">RIGHT(Q17,9)</f>
        <v xml:space="preserve">19971020 </v>
      </c>
      <c r="C17" s="50" t="s">
        <v>25</v>
      </c>
      <c r="D17" s="50" t="s">
        <v>25</v>
      </c>
      <c r="E17" s="50">
        <v>11215</v>
      </c>
      <c r="F17" s="50">
        <v>0.03</v>
      </c>
      <c r="G17" s="50">
        <v>2</v>
      </c>
      <c r="H17" s="50">
        <v>0.1</v>
      </c>
      <c r="I17" s="50" t="s">
        <v>25</v>
      </c>
      <c r="J17" s="50" t="s">
        <v>25</v>
      </c>
      <c r="K17" s="50" t="s">
        <v>25</v>
      </c>
      <c r="L17" s="50" t="s">
        <v>25</v>
      </c>
      <c r="M17" s="50">
        <v>12908</v>
      </c>
      <c r="N17" s="50" t="s">
        <v>11</v>
      </c>
      <c r="O17" s="50" t="s">
        <v>39</v>
      </c>
      <c r="P17" s="52">
        <v>46194</v>
      </c>
      <c r="Q17" s="50" t="s">
        <v>99</v>
      </c>
    </row>
    <row r="18" spans="1:17" x14ac:dyDescent="0.2">
      <c r="A18" s="50" t="str">
        <f>LEFT(Q18,26)</f>
        <v>sched52yr_gap8_AMI234_plug</v>
      </c>
      <c r="B18" s="51" t="str">
        <f t="shared" si="3"/>
        <v xml:space="preserve">19971020 </v>
      </c>
      <c r="C18" s="50"/>
      <c r="D18" s="50" t="s">
        <v>25</v>
      </c>
      <c r="E18" s="50" t="s">
        <v>25</v>
      </c>
      <c r="F18" s="50" t="s">
        <v>25</v>
      </c>
      <c r="G18" s="50" t="s">
        <v>25</v>
      </c>
      <c r="H18" s="50" t="s">
        <v>25</v>
      </c>
      <c r="I18" s="50">
        <v>2916</v>
      </c>
      <c r="J18" s="50">
        <v>-5.0000000000000001E-3</v>
      </c>
      <c r="K18" s="50">
        <v>6433</v>
      </c>
      <c r="L18" s="50">
        <v>5.0000000000000001E-3</v>
      </c>
      <c r="M18" s="50">
        <v>12908</v>
      </c>
      <c r="N18" s="50" t="s">
        <v>11</v>
      </c>
      <c r="O18" s="50" t="s">
        <v>39</v>
      </c>
      <c r="P18" s="52">
        <v>46194</v>
      </c>
      <c r="Q18" s="50" t="s">
        <v>100</v>
      </c>
    </row>
    <row r="19" spans="1:17" x14ac:dyDescent="0.2">
      <c r="B19" s="38"/>
      <c r="D19" t="s">
        <v>25</v>
      </c>
      <c r="P19" s="38"/>
    </row>
    <row r="20" spans="1:17" x14ac:dyDescent="0.2">
      <c r="A20" s="2" t="str">
        <f>LEFT(Q20,12)</f>
        <v>sched52yr_v7</v>
      </c>
      <c r="B20" s="40" t="str">
        <f>RIGHT(Q20,9)</f>
        <v xml:space="preserve">.POSmean </v>
      </c>
      <c r="C20" s="2" t="s">
        <v>25</v>
      </c>
      <c r="D20" s="2" t="s">
        <v>25</v>
      </c>
      <c r="E20" s="2">
        <v>11978</v>
      </c>
      <c r="F20" s="2">
        <v>0.03</v>
      </c>
      <c r="G20" s="2"/>
      <c r="H20" s="2">
        <v>0.1</v>
      </c>
      <c r="I20" s="2" t="s">
        <v>25</v>
      </c>
      <c r="J20" s="2" t="s">
        <v>25</v>
      </c>
      <c r="K20" s="2" t="s">
        <v>25</v>
      </c>
      <c r="L20" s="2" t="s">
        <v>25</v>
      </c>
      <c r="M20" s="2">
        <v>12908</v>
      </c>
      <c r="N20" s="2" t="s">
        <v>11</v>
      </c>
      <c r="O20" s="2" t="s">
        <v>39</v>
      </c>
      <c r="P20" s="53">
        <v>46194</v>
      </c>
      <c r="Q20" s="2" t="s">
        <v>101</v>
      </c>
    </row>
    <row r="21" spans="1:17" x14ac:dyDescent="0.2">
      <c r="A21" s="2" t="str">
        <f>LEFT(Q21,26)</f>
        <v>sched52yr_gap8_AMI234_plug</v>
      </c>
      <c r="B21" s="40" t="str">
        <f t="shared" ref="B21:B22" si="4">RIGHT(Q21,9)</f>
        <v xml:space="preserve">.POSmean </v>
      </c>
      <c r="C21" s="2" t="s">
        <v>25</v>
      </c>
      <c r="D21" s="2" t="s">
        <v>25</v>
      </c>
      <c r="E21" s="2">
        <v>11711</v>
      </c>
      <c r="F21" s="2">
        <v>0.03</v>
      </c>
      <c r="G21" s="2"/>
      <c r="H21" s="2">
        <v>0.1</v>
      </c>
      <c r="I21" s="2" t="s">
        <v>25</v>
      </c>
      <c r="J21" s="2" t="s">
        <v>25</v>
      </c>
      <c r="K21" s="2" t="s">
        <v>25</v>
      </c>
      <c r="L21" s="2" t="s">
        <v>25</v>
      </c>
      <c r="M21" s="2">
        <v>12908</v>
      </c>
      <c r="N21" s="2" t="s">
        <v>11</v>
      </c>
      <c r="O21" s="2" t="s">
        <v>39</v>
      </c>
      <c r="P21" s="53">
        <v>46194</v>
      </c>
      <c r="Q21" s="2" t="s">
        <v>102</v>
      </c>
    </row>
    <row r="22" spans="1:17" x14ac:dyDescent="0.2">
      <c r="A22" s="2" t="str">
        <f>LEFT(Q22,26)</f>
        <v>sched52yr_gap8_AMI234_plug</v>
      </c>
      <c r="B22" s="40" t="str">
        <f t="shared" si="4"/>
        <v xml:space="preserve">.POSmean </v>
      </c>
      <c r="C22" s="2"/>
      <c r="D22" s="2" t="s">
        <v>25</v>
      </c>
      <c r="E22" s="2" t="s">
        <v>25</v>
      </c>
      <c r="F22" s="2" t="s">
        <v>25</v>
      </c>
      <c r="G22" s="2" t="s">
        <v>25</v>
      </c>
      <c r="H22" s="2" t="s">
        <v>25</v>
      </c>
      <c r="I22" s="2">
        <v>1530</v>
      </c>
      <c r="J22" s="2">
        <v>-5.0000000000000001E-3</v>
      </c>
      <c r="K22" s="2">
        <v>1031</v>
      </c>
      <c r="L22" s="2">
        <v>5.0000000000000001E-3</v>
      </c>
      <c r="M22" s="2">
        <v>12908</v>
      </c>
      <c r="N22" s="2" t="s">
        <v>11</v>
      </c>
      <c r="O22" s="2" t="s">
        <v>39</v>
      </c>
      <c r="P22" s="53">
        <v>46194</v>
      </c>
      <c r="Q22" s="2" t="s">
        <v>103</v>
      </c>
    </row>
    <row r="23" spans="1:17" x14ac:dyDescent="0.2">
      <c r="B23" s="38"/>
      <c r="D23" t="s">
        <v>25</v>
      </c>
      <c r="P23" s="38"/>
    </row>
    <row r="24" spans="1:17" x14ac:dyDescent="0.2">
      <c r="A24" s="41" t="str">
        <f>LEFT(Q24,12)</f>
        <v>sched52yr_v7</v>
      </c>
      <c r="B24" s="48" t="str">
        <f>RIGHT(Q24,9)</f>
        <v xml:space="preserve">19780503 </v>
      </c>
      <c r="C24" s="41" t="s">
        <v>25</v>
      </c>
      <c r="D24" s="41" t="s">
        <v>25</v>
      </c>
      <c r="E24" s="41">
        <v>339</v>
      </c>
      <c r="F24" s="41">
        <v>0.1</v>
      </c>
      <c r="G24" s="41"/>
      <c r="H24" s="41">
        <v>0.3</v>
      </c>
      <c r="I24" s="41" t="s">
        <v>25</v>
      </c>
      <c r="J24" s="41" t="s">
        <v>25</v>
      </c>
      <c r="K24" s="41" t="s">
        <v>25</v>
      </c>
      <c r="L24" s="41" t="s">
        <v>25</v>
      </c>
      <c r="M24" s="41">
        <v>12908</v>
      </c>
      <c r="N24" s="41" t="s">
        <v>11</v>
      </c>
      <c r="O24" s="41" t="s">
        <v>40</v>
      </c>
      <c r="P24" s="42">
        <v>46194</v>
      </c>
      <c r="Q24" s="41" t="s">
        <v>59</v>
      </c>
    </row>
    <row r="25" spans="1:17" x14ac:dyDescent="0.2">
      <c r="A25" s="41" t="str">
        <f>LEFT(Q25,26)</f>
        <v>sched52yr_gap8_AMI234_plug</v>
      </c>
      <c r="B25" s="48" t="str">
        <f t="shared" ref="B25:B26" si="5">RIGHT(Q25,9)</f>
        <v xml:space="preserve">19780503 </v>
      </c>
      <c r="C25" s="41" t="s">
        <v>25</v>
      </c>
      <c r="D25" s="41" t="s">
        <v>25</v>
      </c>
      <c r="E25" s="41">
        <v>1326</v>
      </c>
      <c r="F25" s="41">
        <v>0.1</v>
      </c>
      <c r="G25" s="41">
        <v>1</v>
      </c>
      <c r="H25" s="41">
        <v>0.3</v>
      </c>
      <c r="I25" s="41" t="s">
        <v>25</v>
      </c>
      <c r="J25" s="41" t="s">
        <v>25</v>
      </c>
      <c r="K25" s="41" t="s">
        <v>25</v>
      </c>
      <c r="L25" s="41" t="s">
        <v>25</v>
      </c>
      <c r="M25" s="41">
        <v>12908</v>
      </c>
      <c r="N25" s="41" t="s">
        <v>11</v>
      </c>
      <c r="O25" s="41" t="s">
        <v>40</v>
      </c>
      <c r="P25" s="42">
        <v>46194</v>
      </c>
      <c r="Q25" s="41" t="s">
        <v>60</v>
      </c>
    </row>
    <row r="26" spans="1:17" x14ac:dyDescent="0.2">
      <c r="A26" s="41" t="str">
        <f>LEFT(Q26,26)</f>
        <v>sched52yr_gap8_AMI234_plug</v>
      </c>
      <c r="B26" s="48" t="str">
        <f t="shared" si="5"/>
        <v xml:space="preserve">19780503 </v>
      </c>
      <c r="C26" s="41"/>
      <c r="D26" s="41" t="s">
        <v>25</v>
      </c>
      <c r="E26" s="41" t="s">
        <v>25</v>
      </c>
      <c r="F26" s="41" t="s">
        <v>25</v>
      </c>
      <c r="G26" s="41" t="s">
        <v>25</v>
      </c>
      <c r="H26" s="41" t="s">
        <v>25</v>
      </c>
      <c r="I26" s="41">
        <v>1461</v>
      </c>
      <c r="J26" s="41">
        <v>-0.02</v>
      </c>
      <c r="K26" s="41">
        <v>7854</v>
      </c>
      <c r="L26" s="41">
        <v>0.02</v>
      </c>
      <c r="M26" s="41">
        <v>12908</v>
      </c>
      <c r="N26" s="41" t="s">
        <v>11</v>
      </c>
      <c r="O26" s="41" t="s">
        <v>40</v>
      </c>
      <c r="P26" s="42">
        <v>46194</v>
      </c>
      <c r="Q26" s="41" t="s">
        <v>61</v>
      </c>
    </row>
    <row r="27" spans="1:17" x14ac:dyDescent="0.2">
      <c r="B27" s="38"/>
      <c r="D27" t="s">
        <v>25</v>
      </c>
      <c r="P27" s="38"/>
    </row>
    <row r="28" spans="1:17" x14ac:dyDescent="0.2">
      <c r="A28" t="str">
        <f>LEFT(Q28,12)</f>
        <v>sched52yr_v7</v>
      </c>
      <c r="B28" s="38" t="str">
        <f>RIGHT(Q28,9)</f>
        <v xml:space="preserve">19780930 </v>
      </c>
      <c r="C28" t="s">
        <v>25</v>
      </c>
      <c r="D28" t="s">
        <v>25</v>
      </c>
      <c r="E28">
        <v>8586</v>
      </c>
      <c r="F28">
        <v>0.1</v>
      </c>
      <c r="G28">
        <v>1147</v>
      </c>
      <c r="H28">
        <v>0.3</v>
      </c>
      <c r="I28" t="s">
        <v>25</v>
      </c>
      <c r="J28" t="s">
        <v>25</v>
      </c>
      <c r="K28" t="s">
        <v>25</v>
      </c>
      <c r="L28" t="s">
        <v>25</v>
      </c>
      <c r="M28">
        <v>12908</v>
      </c>
      <c r="N28" t="s">
        <v>11</v>
      </c>
      <c r="O28" t="s">
        <v>40</v>
      </c>
      <c r="P28" s="49">
        <v>46194</v>
      </c>
      <c r="Q28" t="s">
        <v>104</v>
      </c>
    </row>
    <row r="29" spans="1:17" x14ac:dyDescent="0.2">
      <c r="A29" t="str">
        <f>LEFT(Q29,26)</f>
        <v>sched52yr_gap8_AMI234_plug</v>
      </c>
      <c r="B29" s="38" t="str">
        <f t="shared" ref="B29:B30" si="6">RIGHT(Q29,9)</f>
        <v xml:space="preserve">19780930 </v>
      </c>
      <c r="C29" t="s">
        <v>25</v>
      </c>
      <c r="D29" t="s">
        <v>25</v>
      </c>
      <c r="E29">
        <v>9826</v>
      </c>
      <c r="F29">
        <v>0.1</v>
      </c>
      <c r="G29">
        <v>1847</v>
      </c>
      <c r="H29">
        <v>0.3</v>
      </c>
      <c r="I29" t="s">
        <v>25</v>
      </c>
      <c r="J29" t="s">
        <v>25</v>
      </c>
      <c r="K29" t="s">
        <v>25</v>
      </c>
      <c r="L29" t="s">
        <v>25</v>
      </c>
      <c r="M29">
        <v>12908</v>
      </c>
      <c r="N29" t="s">
        <v>11</v>
      </c>
      <c r="O29" t="s">
        <v>40</v>
      </c>
      <c r="P29" s="49">
        <v>46194</v>
      </c>
      <c r="Q29" t="s">
        <v>105</v>
      </c>
    </row>
    <row r="30" spans="1:17" x14ac:dyDescent="0.2">
      <c r="A30" t="str">
        <f>LEFT(Q30,26)</f>
        <v>sched52yr_gap8_AMI234_plug</v>
      </c>
      <c r="B30" s="38" t="str">
        <f t="shared" si="6"/>
        <v xml:space="preserve">19780930 </v>
      </c>
      <c r="D30" t="s">
        <v>25</v>
      </c>
      <c r="E30" t="s">
        <v>25</v>
      </c>
      <c r="F30" t="s">
        <v>25</v>
      </c>
      <c r="G30" t="s">
        <v>25</v>
      </c>
      <c r="H30" t="s">
        <v>25</v>
      </c>
      <c r="I30">
        <v>2171</v>
      </c>
      <c r="J30">
        <v>-0.02</v>
      </c>
      <c r="K30">
        <v>7572</v>
      </c>
      <c r="L30">
        <v>0.02</v>
      </c>
      <c r="M30">
        <v>12908</v>
      </c>
      <c r="N30" t="s">
        <v>11</v>
      </c>
      <c r="O30" t="s">
        <v>40</v>
      </c>
      <c r="P30" s="49">
        <v>46194</v>
      </c>
      <c r="Q30" t="s">
        <v>106</v>
      </c>
    </row>
    <row r="31" spans="1:17" x14ac:dyDescent="0.2">
      <c r="B31" s="38"/>
      <c r="D31" t="s">
        <v>25</v>
      </c>
      <c r="P31" s="38"/>
    </row>
    <row r="32" spans="1:17" x14ac:dyDescent="0.2">
      <c r="A32" t="str">
        <f>LEFT(Q32,12)</f>
        <v>sched52yr_v7</v>
      </c>
      <c r="B32" s="38" t="str">
        <f>RIGHT(Q32,9)</f>
        <v xml:space="preserve">19970423 </v>
      </c>
      <c r="C32" t="s">
        <v>25</v>
      </c>
      <c r="D32" t="s">
        <v>25</v>
      </c>
      <c r="E32">
        <v>777</v>
      </c>
      <c r="F32">
        <v>0.1</v>
      </c>
      <c r="G32">
        <v>5</v>
      </c>
      <c r="H32">
        <v>0.3</v>
      </c>
      <c r="I32" t="s">
        <v>25</v>
      </c>
      <c r="J32" t="s">
        <v>25</v>
      </c>
      <c r="K32" t="s">
        <v>25</v>
      </c>
      <c r="L32" t="s">
        <v>25</v>
      </c>
      <c r="M32">
        <v>12908</v>
      </c>
      <c r="N32" t="s">
        <v>11</v>
      </c>
      <c r="O32" t="s">
        <v>40</v>
      </c>
      <c r="P32" s="49">
        <v>46194</v>
      </c>
      <c r="Q32" t="s">
        <v>107</v>
      </c>
    </row>
    <row r="33" spans="1:17" x14ac:dyDescent="0.2">
      <c r="A33" t="str">
        <f>LEFT(Q33,26)</f>
        <v>sched52yr_gap8_AMI234_plug</v>
      </c>
      <c r="B33" s="38" t="str">
        <f t="shared" ref="B33:B34" si="7">RIGHT(Q33,9)</f>
        <v xml:space="preserve">19970423 </v>
      </c>
      <c r="C33" t="s">
        <v>25</v>
      </c>
      <c r="D33" t="s">
        <v>25</v>
      </c>
      <c r="E33">
        <v>2180</v>
      </c>
      <c r="F33">
        <v>0.1</v>
      </c>
      <c r="G33">
        <v>1</v>
      </c>
      <c r="H33">
        <v>0.3</v>
      </c>
      <c r="I33" t="s">
        <v>25</v>
      </c>
      <c r="J33" t="s">
        <v>25</v>
      </c>
      <c r="K33" t="s">
        <v>25</v>
      </c>
      <c r="L33" t="s">
        <v>25</v>
      </c>
      <c r="M33">
        <v>12908</v>
      </c>
      <c r="N33" t="s">
        <v>11</v>
      </c>
      <c r="O33" t="s">
        <v>40</v>
      </c>
      <c r="P33" s="49">
        <v>46194</v>
      </c>
      <c r="Q33" t="s">
        <v>108</v>
      </c>
    </row>
    <row r="34" spans="1:17" x14ac:dyDescent="0.2">
      <c r="A34" t="str">
        <f>LEFT(Q34,26)</f>
        <v>sched52yr_gap8_AMI234_plug</v>
      </c>
      <c r="B34" s="38" t="str">
        <f t="shared" si="7"/>
        <v xml:space="preserve">19970423 </v>
      </c>
      <c r="D34" t="s">
        <v>25</v>
      </c>
      <c r="E34" t="s">
        <v>25</v>
      </c>
      <c r="F34" t="s">
        <v>25</v>
      </c>
      <c r="G34" t="s">
        <v>25</v>
      </c>
      <c r="H34" t="s">
        <v>25</v>
      </c>
      <c r="I34">
        <v>1631</v>
      </c>
      <c r="J34">
        <v>-0.02</v>
      </c>
      <c r="K34">
        <v>8336</v>
      </c>
      <c r="L34">
        <v>0.02</v>
      </c>
      <c r="M34">
        <v>12908</v>
      </c>
      <c r="N34" t="s">
        <v>11</v>
      </c>
      <c r="O34" t="s">
        <v>40</v>
      </c>
      <c r="P34" s="49">
        <v>46194</v>
      </c>
      <c r="Q34" t="s">
        <v>109</v>
      </c>
    </row>
    <row r="35" spans="1:17" x14ac:dyDescent="0.2">
      <c r="B35" s="38"/>
      <c r="D35" t="s">
        <v>25</v>
      </c>
      <c r="P35" s="38"/>
    </row>
    <row r="36" spans="1:17" x14ac:dyDescent="0.2">
      <c r="A36" s="50" t="str">
        <f>LEFT(Q36,12)</f>
        <v>sched52yr_v7</v>
      </c>
      <c r="B36" s="51" t="str">
        <f>RIGHT(Q36,9)</f>
        <v xml:space="preserve">19971020 </v>
      </c>
      <c r="C36" s="50" t="s">
        <v>25</v>
      </c>
      <c r="D36" s="50" t="s">
        <v>25</v>
      </c>
      <c r="E36" s="50">
        <v>10593</v>
      </c>
      <c r="F36" s="50">
        <v>0.1</v>
      </c>
      <c r="G36" s="50">
        <v>3750</v>
      </c>
      <c r="H36" s="50">
        <v>0.3</v>
      </c>
      <c r="I36" s="50" t="s">
        <v>25</v>
      </c>
      <c r="J36" s="50" t="s">
        <v>25</v>
      </c>
      <c r="K36" s="50" t="s">
        <v>25</v>
      </c>
      <c r="L36" s="50" t="s">
        <v>25</v>
      </c>
      <c r="M36" s="50">
        <v>12908</v>
      </c>
      <c r="N36" s="50" t="s">
        <v>11</v>
      </c>
      <c r="O36" s="50" t="s">
        <v>40</v>
      </c>
      <c r="P36" s="52">
        <v>46194</v>
      </c>
      <c r="Q36" s="50" t="s">
        <v>110</v>
      </c>
    </row>
    <row r="37" spans="1:17" x14ac:dyDescent="0.2">
      <c r="A37" s="50" t="str">
        <f>LEFT(Q37,26)</f>
        <v>sched52yr_gap8_AMI234_plug</v>
      </c>
      <c r="B37" s="51" t="str">
        <f t="shared" ref="B37:B38" si="8">RIGHT(Q37,9)</f>
        <v xml:space="preserve">19971020 </v>
      </c>
      <c r="C37" s="50" t="s">
        <v>25</v>
      </c>
      <c r="D37" s="50" t="s">
        <v>25</v>
      </c>
      <c r="E37" s="50">
        <v>11031</v>
      </c>
      <c r="F37" s="50">
        <v>0.1</v>
      </c>
      <c r="G37" s="50">
        <v>3972</v>
      </c>
      <c r="H37" s="50">
        <v>0.3</v>
      </c>
      <c r="I37" s="50" t="s">
        <v>25</v>
      </c>
      <c r="J37" s="50" t="s">
        <v>25</v>
      </c>
      <c r="K37" s="50" t="s">
        <v>25</v>
      </c>
      <c r="L37" s="50" t="s">
        <v>25</v>
      </c>
      <c r="M37" s="50">
        <v>12908</v>
      </c>
      <c r="N37" s="50" t="s">
        <v>11</v>
      </c>
      <c r="O37" s="50" t="s">
        <v>40</v>
      </c>
      <c r="P37" s="52">
        <v>46194</v>
      </c>
      <c r="Q37" s="50" t="s">
        <v>111</v>
      </c>
    </row>
    <row r="38" spans="1:17" x14ac:dyDescent="0.2">
      <c r="A38" s="50" t="str">
        <f>LEFT(Q38,26)</f>
        <v>sched52yr_gap8_AMI234_plug</v>
      </c>
      <c r="B38" s="51" t="str">
        <f t="shared" si="8"/>
        <v xml:space="preserve">19971020 </v>
      </c>
      <c r="C38" s="50"/>
      <c r="D38" s="50" t="s">
        <v>25</v>
      </c>
      <c r="E38" s="50" t="s">
        <v>25</v>
      </c>
      <c r="F38" s="50" t="s">
        <v>25</v>
      </c>
      <c r="G38" s="50" t="s">
        <v>25</v>
      </c>
      <c r="H38" s="50" t="s">
        <v>25</v>
      </c>
      <c r="I38" s="50">
        <v>411</v>
      </c>
      <c r="J38" s="50">
        <v>-0.02</v>
      </c>
      <c r="K38" s="50">
        <v>3283</v>
      </c>
      <c r="L38" s="50">
        <v>0.02</v>
      </c>
      <c r="M38" s="50">
        <v>12908</v>
      </c>
      <c r="N38" s="50" t="s">
        <v>11</v>
      </c>
      <c r="O38" s="50" t="s">
        <v>40</v>
      </c>
      <c r="P38" s="52">
        <v>46194</v>
      </c>
      <c r="Q38" s="50" t="s">
        <v>112</v>
      </c>
    </row>
    <row r="39" spans="1:17" x14ac:dyDescent="0.2">
      <c r="B39" s="38"/>
      <c r="D39" t="s">
        <v>25</v>
      </c>
      <c r="P39" s="38"/>
    </row>
    <row r="40" spans="1:17" x14ac:dyDescent="0.2">
      <c r="A40" s="2" t="str">
        <f>LEFT(Q40,12)</f>
        <v>sched52yr_v7</v>
      </c>
      <c r="B40" s="40" t="str">
        <f>RIGHT(Q40,9)</f>
        <v xml:space="preserve">.POSmean </v>
      </c>
      <c r="C40" s="2" t="s">
        <v>25</v>
      </c>
      <c r="D40" s="2" t="s">
        <v>25</v>
      </c>
      <c r="E40" s="2">
        <v>5243</v>
      </c>
      <c r="F40" s="2">
        <v>0.1</v>
      </c>
      <c r="G40" s="2"/>
      <c r="H40" s="2">
        <v>0.3</v>
      </c>
      <c r="I40" s="2" t="s">
        <v>25</v>
      </c>
      <c r="J40" s="2" t="s">
        <v>25</v>
      </c>
      <c r="K40" s="2" t="s">
        <v>25</v>
      </c>
      <c r="L40" s="2" t="s">
        <v>25</v>
      </c>
      <c r="M40" s="2">
        <v>12908</v>
      </c>
      <c r="N40" s="2" t="s">
        <v>11</v>
      </c>
      <c r="O40" s="2" t="s">
        <v>40</v>
      </c>
      <c r="P40" s="53">
        <v>46194</v>
      </c>
      <c r="Q40" s="2" t="s">
        <v>113</v>
      </c>
    </row>
    <row r="41" spans="1:17" x14ac:dyDescent="0.2">
      <c r="A41" s="2" t="str">
        <f>LEFT(Q41,26)</f>
        <v>sched52yr_gap8_AMI234_plug</v>
      </c>
      <c r="B41" s="40" t="str">
        <f t="shared" ref="B41:B42" si="9">RIGHT(Q41,9)</f>
        <v xml:space="preserve">.POSmean </v>
      </c>
      <c r="C41" s="2" t="s">
        <v>25</v>
      </c>
      <c r="D41" s="2" t="s">
        <v>25</v>
      </c>
      <c r="E41" s="2">
        <v>5445</v>
      </c>
      <c r="F41" s="2">
        <v>0.1</v>
      </c>
      <c r="G41" s="2"/>
      <c r="H41" s="2">
        <v>0.3</v>
      </c>
      <c r="I41" s="2" t="s">
        <v>25</v>
      </c>
      <c r="J41" s="2" t="s">
        <v>25</v>
      </c>
      <c r="K41" s="2" t="s">
        <v>25</v>
      </c>
      <c r="L41" s="2" t="s">
        <v>25</v>
      </c>
      <c r="M41" s="2">
        <v>12908</v>
      </c>
      <c r="N41" s="2" t="s">
        <v>11</v>
      </c>
      <c r="O41" s="2" t="s">
        <v>40</v>
      </c>
      <c r="P41" s="53">
        <v>46194</v>
      </c>
      <c r="Q41" s="2" t="s">
        <v>114</v>
      </c>
    </row>
    <row r="42" spans="1:17" x14ac:dyDescent="0.2">
      <c r="A42" s="2" t="str">
        <f>LEFT(Q42,26)</f>
        <v>sched52yr_gap8_AMI234_plug</v>
      </c>
      <c r="B42" s="40" t="str">
        <f t="shared" si="9"/>
        <v xml:space="preserve">.POSmean </v>
      </c>
      <c r="C42" s="2"/>
      <c r="D42" s="2" t="s">
        <v>25</v>
      </c>
      <c r="E42" s="2" t="s">
        <v>25</v>
      </c>
      <c r="F42" s="2" t="s">
        <v>25</v>
      </c>
      <c r="G42" s="2" t="s">
        <v>25</v>
      </c>
      <c r="H42" s="2" t="s">
        <v>25</v>
      </c>
      <c r="I42" s="2">
        <v>1436</v>
      </c>
      <c r="J42" s="2">
        <v>-0.02</v>
      </c>
      <c r="K42" s="2">
        <v>612</v>
      </c>
      <c r="L42" s="2">
        <v>0.02</v>
      </c>
      <c r="M42" s="2">
        <v>12908</v>
      </c>
      <c r="N42" s="2" t="s">
        <v>11</v>
      </c>
      <c r="O42" s="2" t="s">
        <v>40</v>
      </c>
      <c r="P42" s="53">
        <v>46194</v>
      </c>
      <c r="Q42" s="2" t="s">
        <v>115</v>
      </c>
    </row>
    <row r="43" spans="1:17" x14ac:dyDescent="0.2">
      <c r="B43" s="38"/>
      <c r="D43" t="s">
        <v>25</v>
      </c>
      <c r="P43" s="38"/>
    </row>
    <row r="44" spans="1:17" x14ac:dyDescent="0.2">
      <c r="A44" s="41" t="str">
        <f>LEFT(Q44,12)</f>
        <v>sched52yr_v7</v>
      </c>
      <c r="B44" s="48" t="str">
        <f>RIGHT(Q44,9)</f>
        <v xml:space="preserve">19780503 </v>
      </c>
      <c r="C44" s="41" t="s">
        <v>25</v>
      </c>
      <c r="D44" s="41" t="s">
        <v>25</v>
      </c>
      <c r="E44" s="41">
        <v>3581</v>
      </c>
      <c r="F44" s="41">
        <v>100</v>
      </c>
      <c r="G44" s="41">
        <v>146</v>
      </c>
      <c r="H44" s="41">
        <v>400</v>
      </c>
      <c r="I44" s="41" t="s">
        <v>25</v>
      </c>
      <c r="J44" s="41" t="s">
        <v>25</v>
      </c>
      <c r="K44" s="41" t="s">
        <v>25</v>
      </c>
      <c r="L44" s="41" t="s">
        <v>25</v>
      </c>
      <c r="M44" s="41">
        <v>12908</v>
      </c>
      <c r="N44" s="41" t="s">
        <v>11</v>
      </c>
      <c r="O44" s="41" t="s">
        <v>26</v>
      </c>
      <c r="P44" s="42">
        <v>46194</v>
      </c>
      <c r="Q44" s="41" t="s">
        <v>62</v>
      </c>
    </row>
    <row r="45" spans="1:17" x14ac:dyDescent="0.2">
      <c r="A45" s="41" t="str">
        <f>LEFT(Q45,26)</f>
        <v>sched52yr_gap8_AMI234_plug</v>
      </c>
      <c r="B45" s="48" t="str">
        <f t="shared" ref="B45:B46" si="10">RIGHT(Q45,9)</f>
        <v xml:space="preserve">19780503 </v>
      </c>
      <c r="C45" s="41" t="s">
        <v>25</v>
      </c>
      <c r="D45" s="41" t="s">
        <v>25</v>
      </c>
      <c r="E45" s="41">
        <v>5761</v>
      </c>
      <c r="F45" s="41">
        <v>100</v>
      </c>
      <c r="G45" s="41">
        <v>452</v>
      </c>
      <c r="H45" s="41">
        <v>400</v>
      </c>
      <c r="I45" s="41" t="s">
        <v>25</v>
      </c>
      <c r="J45" s="41" t="s">
        <v>25</v>
      </c>
      <c r="K45" s="41" t="s">
        <v>25</v>
      </c>
      <c r="L45" s="41" t="s">
        <v>25</v>
      </c>
      <c r="M45" s="41">
        <v>12908</v>
      </c>
      <c r="N45" s="41" t="s">
        <v>11</v>
      </c>
      <c r="O45" s="41" t="s">
        <v>26</v>
      </c>
      <c r="P45" s="42">
        <v>46194</v>
      </c>
      <c r="Q45" s="41" t="s">
        <v>63</v>
      </c>
    </row>
    <row r="46" spans="1:17" x14ac:dyDescent="0.2">
      <c r="A46" s="41" t="str">
        <f>LEFT(Q46,26)</f>
        <v>sched52yr_gap8_AMI234_plug</v>
      </c>
      <c r="B46" s="48" t="str">
        <f t="shared" si="10"/>
        <v xml:space="preserve">19780503 </v>
      </c>
      <c r="C46" s="41"/>
      <c r="D46" s="41" t="s">
        <v>25</v>
      </c>
      <c r="E46" s="41" t="s">
        <v>25</v>
      </c>
      <c r="F46" s="41" t="s">
        <v>25</v>
      </c>
      <c r="G46" s="41" t="s">
        <v>25</v>
      </c>
      <c r="H46" s="41" t="s">
        <v>25</v>
      </c>
      <c r="I46" s="41">
        <v>1363</v>
      </c>
      <c r="J46" s="41">
        <v>-20</v>
      </c>
      <c r="K46" s="41">
        <v>6004</v>
      </c>
      <c r="L46" s="41">
        <v>20</v>
      </c>
      <c r="M46" s="41">
        <v>12908</v>
      </c>
      <c r="N46" s="41" t="s">
        <v>11</v>
      </c>
      <c r="O46" s="41" t="s">
        <v>26</v>
      </c>
      <c r="P46" s="42">
        <v>46194</v>
      </c>
      <c r="Q46" s="41" t="s">
        <v>64</v>
      </c>
    </row>
    <row r="47" spans="1:17" x14ac:dyDescent="0.2">
      <c r="B47" s="38"/>
      <c r="D47" t="s">
        <v>25</v>
      </c>
      <c r="P47" s="38"/>
    </row>
    <row r="48" spans="1:17" x14ac:dyDescent="0.2">
      <c r="A48" t="str">
        <f>LEFT(Q48,12)</f>
        <v>sched52yr_v7</v>
      </c>
      <c r="B48" s="38" t="str">
        <f>RIGHT(Q48,9)</f>
        <v xml:space="preserve">19780930 </v>
      </c>
      <c r="C48" t="s">
        <v>25</v>
      </c>
      <c r="D48" t="s">
        <v>25</v>
      </c>
      <c r="E48">
        <v>10160</v>
      </c>
      <c r="F48">
        <v>100</v>
      </c>
      <c r="G48">
        <v>526</v>
      </c>
      <c r="H48">
        <v>400</v>
      </c>
      <c r="I48" t="s">
        <v>25</v>
      </c>
      <c r="J48" t="s">
        <v>25</v>
      </c>
      <c r="K48" t="s">
        <v>25</v>
      </c>
      <c r="L48" t="s">
        <v>25</v>
      </c>
      <c r="M48">
        <v>12908</v>
      </c>
      <c r="N48" t="s">
        <v>11</v>
      </c>
      <c r="O48" t="s">
        <v>26</v>
      </c>
      <c r="P48" s="49">
        <v>46194</v>
      </c>
      <c r="Q48" t="s">
        <v>116</v>
      </c>
    </row>
    <row r="49" spans="1:17" x14ac:dyDescent="0.2">
      <c r="A49" t="str">
        <f>LEFT(Q49,26)</f>
        <v>sched52yr_gap8_AMI234_plug</v>
      </c>
      <c r="B49" s="38" t="str">
        <f t="shared" ref="B49:B50" si="11">RIGHT(Q49,9)</f>
        <v xml:space="preserve">19780930 </v>
      </c>
      <c r="C49" t="s">
        <v>25</v>
      </c>
      <c r="D49" t="s">
        <v>25</v>
      </c>
      <c r="E49">
        <v>11688</v>
      </c>
      <c r="F49">
        <v>100</v>
      </c>
      <c r="G49">
        <v>860</v>
      </c>
      <c r="H49">
        <v>400</v>
      </c>
      <c r="I49" t="s">
        <v>25</v>
      </c>
      <c r="J49" t="s">
        <v>25</v>
      </c>
      <c r="K49" t="s">
        <v>25</v>
      </c>
      <c r="L49" t="s">
        <v>25</v>
      </c>
      <c r="M49">
        <v>12908</v>
      </c>
      <c r="N49" t="s">
        <v>11</v>
      </c>
      <c r="O49" t="s">
        <v>26</v>
      </c>
      <c r="P49" s="49">
        <v>46194</v>
      </c>
      <c r="Q49" t="s">
        <v>117</v>
      </c>
    </row>
    <row r="50" spans="1:17" x14ac:dyDescent="0.2">
      <c r="A50" t="str">
        <f>LEFT(Q50,26)</f>
        <v>sched52yr_gap8_AMI234_plug</v>
      </c>
      <c r="B50" s="38" t="str">
        <f t="shared" si="11"/>
        <v xml:space="preserve">19780930 </v>
      </c>
      <c r="D50" t="s">
        <v>25</v>
      </c>
      <c r="E50" t="s">
        <v>25</v>
      </c>
      <c r="F50" t="s">
        <v>25</v>
      </c>
      <c r="G50" t="s">
        <v>25</v>
      </c>
      <c r="H50" t="s">
        <v>25</v>
      </c>
      <c r="I50">
        <v>1709</v>
      </c>
      <c r="J50">
        <v>-20</v>
      </c>
      <c r="K50">
        <v>8086</v>
      </c>
      <c r="L50">
        <v>20</v>
      </c>
      <c r="M50">
        <v>12908</v>
      </c>
      <c r="N50" t="s">
        <v>11</v>
      </c>
      <c r="O50" t="s">
        <v>26</v>
      </c>
      <c r="P50" s="49">
        <v>46194</v>
      </c>
      <c r="Q50" t="s">
        <v>118</v>
      </c>
    </row>
    <row r="51" spans="1:17" x14ac:dyDescent="0.2">
      <c r="B51" s="38"/>
      <c r="D51" t="s">
        <v>25</v>
      </c>
      <c r="P51" s="38"/>
    </row>
    <row r="52" spans="1:17" x14ac:dyDescent="0.2">
      <c r="A52" t="str">
        <f>LEFT(Q52,12)</f>
        <v>sched52yr_v7</v>
      </c>
      <c r="B52" s="38" t="str">
        <f>RIGHT(Q52,9)</f>
        <v xml:space="preserve">19970423 </v>
      </c>
      <c r="C52" t="s">
        <v>25</v>
      </c>
      <c r="D52" t="s">
        <v>25</v>
      </c>
      <c r="E52">
        <v>3386</v>
      </c>
      <c r="F52">
        <v>100</v>
      </c>
      <c r="G52">
        <v>155</v>
      </c>
      <c r="H52">
        <v>400</v>
      </c>
      <c r="I52" t="s">
        <v>25</v>
      </c>
      <c r="J52" t="s">
        <v>25</v>
      </c>
      <c r="K52" t="s">
        <v>25</v>
      </c>
      <c r="L52" t="s">
        <v>25</v>
      </c>
      <c r="M52">
        <v>12908</v>
      </c>
      <c r="N52" t="s">
        <v>11</v>
      </c>
      <c r="O52" t="s">
        <v>26</v>
      </c>
      <c r="P52" s="49">
        <v>46194</v>
      </c>
      <c r="Q52" t="s">
        <v>119</v>
      </c>
    </row>
    <row r="53" spans="1:17" x14ac:dyDescent="0.2">
      <c r="A53" t="str">
        <f>LEFT(Q53,26)</f>
        <v>sched52yr_gap8_AMI234_plug</v>
      </c>
      <c r="B53" s="38" t="str">
        <f t="shared" ref="B53:B54" si="12">RIGHT(Q53,9)</f>
        <v xml:space="preserve">19970423 </v>
      </c>
      <c r="C53" t="s">
        <v>25</v>
      </c>
      <c r="D53" t="s">
        <v>25</v>
      </c>
      <c r="E53">
        <v>6108</v>
      </c>
      <c r="F53">
        <v>100</v>
      </c>
      <c r="G53">
        <v>265</v>
      </c>
      <c r="H53">
        <v>400</v>
      </c>
      <c r="I53" t="s">
        <v>25</v>
      </c>
      <c r="J53" t="s">
        <v>25</v>
      </c>
      <c r="K53" t="s">
        <v>25</v>
      </c>
      <c r="L53" t="s">
        <v>25</v>
      </c>
      <c r="M53">
        <v>12908</v>
      </c>
      <c r="N53" t="s">
        <v>11</v>
      </c>
      <c r="O53" t="s">
        <v>26</v>
      </c>
      <c r="P53" s="49">
        <v>46194</v>
      </c>
      <c r="Q53" t="s">
        <v>120</v>
      </c>
    </row>
    <row r="54" spans="1:17" x14ac:dyDescent="0.2">
      <c r="A54" t="str">
        <f>LEFT(Q54,26)</f>
        <v>sched52yr_gap8_AMI234_plug</v>
      </c>
      <c r="B54" s="38" t="str">
        <f t="shared" si="12"/>
        <v xml:space="preserve">19970423 </v>
      </c>
      <c r="D54" t="s">
        <v>25</v>
      </c>
      <c r="E54" t="s">
        <v>25</v>
      </c>
      <c r="F54" t="s">
        <v>25</v>
      </c>
      <c r="G54" t="s">
        <v>25</v>
      </c>
      <c r="H54" t="s">
        <v>25</v>
      </c>
      <c r="I54">
        <v>1526</v>
      </c>
      <c r="J54">
        <v>-20</v>
      </c>
      <c r="K54">
        <v>8345</v>
      </c>
      <c r="L54">
        <v>20</v>
      </c>
      <c r="M54">
        <v>12908</v>
      </c>
      <c r="N54" t="s">
        <v>11</v>
      </c>
      <c r="O54" t="s">
        <v>26</v>
      </c>
      <c r="P54" s="49">
        <v>46194</v>
      </c>
      <c r="Q54" t="s">
        <v>121</v>
      </c>
    </row>
    <row r="55" spans="1:17" x14ac:dyDescent="0.2">
      <c r="B55" s="38"/>
      <c r="D55" t="s">
        <v>25</v>
      </c>
      <c r="P55" s="38"/>
    </row>
    <row r="56" spans="1:17" x14ac:dyDescent="0.2">
      <c r="A56" s="50" t="str">
        <f>LEFT(Q56,12)</f>
        <v>sched52yr_v7</v>
      </c>
      <c r="B56" s="51" t="str">
        <f>RIGHT(Q56,9)</f>
        <v xml:space="preserve">19971020 </v>
      </c>
      <c r="C56" s="50" t="s">
        <v>25</v>
      </c>
      <c r="D56" s="50" t="s">
        <v>25</v>
      </c>
      <c r="E56" s="50">
        <v>8241</v>
      </c>
      <c r="F56" s="50">
        <v>100</v>
      </c>
      <c r="G56" s="50">
        <v>252</v>
      </c>
      <c r="H56" s="50">
        <v>400</v>
      </c>
      <c r="I56" s="50" t="s">
        <v>25</v>
      </c>
      <c r="J56" s="50" t="s">
        <v>25</v>
      </c>
      <c r="K56" s="50" t="s">
        <v>25</v>
      </c>
      <c r="L56" s="50" t="s">
        <v>25</v>
      </c>
      <c r="M56" s="50">
        <v>12908</v>
      </c>
      <c r="N56" s="50" t="s">
        <v>11</v>
      </c>
      <c r="O56" s="50" t="s">
        <v>26</v>
      </c>
      <c r="P56" s="52">
        <v>46194</v>
      </c>
      <c r="Q56" s="50" t="s">
        <v>122</v>
      </c>
    </row>
    <row r="57" spans="1:17" x14ac:dyDescent="0.2">
      <c r="A57" s="50" t="str">
        <f>LEFT(Q57,26)</f>
        <v>sched52yr_gap8_AMI234_plug</v>
      </c>
      <c r="B57" s="51" t="str">
        <f t="shared" ref="B57:B58" si="13">RIGHT(Q57,9)</f>
        <v xml:space="preserve">19971020 </v>
      </c>
      <c r="C57" s="50" t="s">
        <v>25</v>
      </c>
      <c r="D57" s="50" t="s">
        <v>25</v>
      </c>
      <c r="E57" s="50">
        <v>9060</v>
      </c>
      <c r="F57" s="50">
        <v>100</v>
      </c>
      <c r="G57" s="50">
        <v>257</v>
      </c>
      <c r="H57" s="50">
        <v>400</v>
      </c>
      <c r="I57" s="50" t="s">
        <v>25</v>
      </c>
      <c r="J57" s="50" t="s">
        <v>25</v>
      </c>
      <c r="K57" s="50" t="s">
        <v>25</v>
      </c>
      <c r="L57" s="50" t="s">
        <v>25</v>
      </c>
      <c r="M57" s="50">
        <v>12908</v>
      </c>
      <c r="N57" s="50" t="s">
        <v>11</v>
      </c>
      <c r="O57" s="50" t="s">
        <v>26</v>
      </c>
      <c r="P57" s="52">
        <v>46194</v>
      </c>
      <c r="Q57" s="50" t="s">
        <v>123</v>
      </c>
    </row>
    <row r="58" spans="1:17" x14ac:dyDescent="0.2">
      <c r="A58" s="50" t="str">
        <f>LEFT(Q58,26)</f>
        <v>sched52yr_gap8_AMI234_plug</v>
      </c>
      <c r="B58" s="51" t="str">
        <f t="shared" si="13"/>
        <v xml:space="preserve">19971020 </v>
      </c>
      <c r="C58" s="50"/>
      <c r="D58" s="50" t="s">
        <v>25</v>
      </c>
      <c r="E58" s="50" t="s">
        <v>25</v>
      </c>
      <c r="F58" s="50" t="s">
        <v>25</v>
      </c>
      <c r="G58" s="50" t="s">
        <v>25</v>
      </c>
      <c r="H58" s="50" t="s">
        <v>25</v>
      </c>
      <c r="I58" s="50">
        <v>1300</v>
      </c>
      <c r="J58" s="50">
        <v>-20</v>
      </c>
      <c r="K58" s="50">
        <v>3200</v>
      </c>
      <c r="L58" s="50">
        <v>20</v>
      </c>
      <c r="M58" s="50">
        <v>12908</v>
      </c>
      <c r="N58" s="50" t="s">
        <v>11</v>
      </c>
      <c r="O58" s="50" t="s">
        <v>26</v>
      </c>
      <c r="P58" s="52">
        <v>46194</v>
      </c>
      <c r="Q58" s="50" t="s">
        <v>124</v>
      </c>
    </row>
    <row r="59" spans="1:17" x14ac:dyDescent="0.2">
      <c r="B59" s="38"/>
      <c r="D59" t="s">
        <v>25</v>
      </c>
      <c r="P59" s="38"/>
    </row>
    <row r="60" spans="1:17" x14ac:dyDescent="0.2">
      <c r="A60" s="2" t="str">
        <f>LEFT(Q60,12)</f>
        <v>sched52yr_v7</v>
      </c>
      <c r="B60" s="40" t="str">
        <f>RIGHT(Q60,9)</f>
        <v xml:space="preserve">.POSmean </v>
      </c>
      <c r="C60" s="2" t="s">
        <v>25</v>
      </c>
      <c r="D60" s="2" t="s">
        <v>25</v>
      </c>
      <c r="E60" s="2">
        <v>4908</v>
      </c>
      <c r="F60" s="2">
        <v>100</v>
      </c>
      <c r="G60" s="2">
        <v>17</v>
      </c>
      <c r="H60" s="2">
        <v>400</v>
      </c>
      <c r="I60" s="2" t="s">
        <v>25</v>
      </c>
      <c r="J60" s="2" t="s">
        <v>25</v>
      </c>
      <c r="K60" s="2" t="s">
        <v>25</v>
      </c>
      <c r="L60" s="2" t="s">
        <v>25</v>
      </c>
      <c r="M60" s="2">
        <v>12908</v>
      </c>
      <c r="N60" s="2" t="s">
        <v>11</v>
      </c>
      <c r="O60" s="2" t="s">
        <v>26</v>
      </c>
      <c r="P60" s="53">
        <v>46194</v>
      </c>
      <c r="Q60" s="2" t="s">
        <v>125</v>
      </c>
    </row>
    <row r="61" spans="1:17" x14ac:dyDescent="0.2">
      <c r="A61" s="2" t="str">
        <f>LEFT(Q61,26)</f>
        <v>sched52yr_gap8_AMI234_plug</v>
      </c>
      <c r="B61" s="40" t="str">
        <f t="shared" ref="B61:B62" si="14">RIGHT(Q61,9)</f>
        <v xml:space="preserve">.POSmean </v>
      </c>
      <c r="C61" s="2" t="s">
        <v>25</v>
      </c>
      <c r="D61" s="2" t="s">
        <v>25</v>
      </c>
      <c r="E61" s="2">
        <v>6515</v>
      </c>
      <c r="F61" s="2">
        <v>100</v>
      </c>
      <c r="G61" s="2">
        <v>11</v>
      </c>
      <c r="H61" s="2">
        <v>400</v>
      </c>
      <c r="I61" s="2" t="s">
        <v>25</v>
      </c>
      <c r="J61" s="2" t="s">
        <v>25</v>
      </c>
      <c r="K61" s="2" t="s">
        <v>25</v>
      </c>
      <c r="L61" s="2" t="s">
        <v>25</v>
      </c>
      <c r="M61" s="2">
        <v>12908</v>
      </c>
      <c r="N61" s="2" t="s">
        <v>11</v>
      </c>
      <c r="O61" s="2" t="s">
        <v>26</v>
      </c>
      <c r="P61" s="53">
        <v>46194</v>
      </c>
      <c r="Q61" s="2" t="s">
        <v>126</v>
      </c>
    </row>
    <row r="62" spans="1:17" x14ac:dyDescent="0.2">
      <c r="A62" s="2" t="str">
        <f>LEFT(Q62,26)</f>
        <v>sched52yr_gap8_AMI234_plug</v>
      </c>
      <c r="B62" s="40" t="str">
        <f t="shared" si="14"/>
        <v xml:space="preserve">.POSmean </v>
      </c>
      <c r="C62" s="2"/>
      <c r="D62" s="2" t="s">
        <v>25</v>
      </c>
      <c r="E62" s="2" t="s">
        <v>25</v>
      </c>
      <c r="F62" s="2" t="s">
        <v>25</v>
      </c>
      <c r="G62" s="2" t="s">
        <v>25</v>
      </c>
      <c r="H62" s="2" t="s">
        <v>25</v>
      </c>
      <c r="I62" s="2">
        <v>468</v>
      </c>
      <c r="J62" s="2">
        <v>-20</v>
      </c>
      <c r="K62" s="2">
        <v>973</v>
      </c>
      <c r="L62" s="2">
        <v>20</v>
      </c>
      <c r="M62" s="2">
        <v>12908</v>
      </c>
      <c r="N62" s="2" t="s">
        <v>11</v>
      </c>
      <c r="O62" s="2" t="s">
        <v>26</v>
      </c>
      <c r="P62" s="53">
        <v>46194</v>
      </c>
      <c r="Q62" s="2" t="s">
        <v>127</v>
      </c>
    </row>
    <row r="63" spans="1:17" x14ac:dyDescent="0.2">
      <c r="A63" s="20"/>
      <c r="B63" s="39"/>
      <c r="C63" s="20"/>
      <c r="D63" s="20" t="s">
        <v>25</v>
      </c>
      <c r="E63" s="20"/>
      <c r="F63" s="20"/>
      <c r="G63" s="20"/>
      <c r="H63" s="20"/>
      <c r="I63" s="20"/>
      <c r="J63" s="20"/>
      <c r="K63" s="20"/>
      <c r="L63" s="20"/>
      <c r="M63" s="20"/>
      <c r="N63" s="20"/>
      <c r="O63" s="20"/>
      <c r="P63" s="39"/>
      <c r="Q63" s="20"/>
    </row>
    <row r="64" spans="1:17" x14ac:dyDescent="0.2">
      <c r="A64" s="41" t="str">
        <f>LEFT(Q64,12)</f>
        <v>sched52yr_v7</v>
      </c>
      <c r="B64" s="48" t="str">
        <f>RIGHT(Q64,9)</f>
        <v xml:space="preserve">19780503 </v>
      </c>
      <c r="C64" s="41" t="s">
        <v>25</v>
      </c>
      <c r="D64" s="41" t="s">
        <v>25</v>
      </c>
      <c r="E64" s="41">
        <v>2776</v>
      </c>
      <c r="F64" s="41">
        <v>0.03</v>
      </c>
      <c r="G64" s="41"/>
      <c r="H64" s="41">
        <v>0.1</v>
      </c>
      <c r="I64" s="41" t="s">
        <v>25</v>
      </c>
      <c r="J64" s="41" t="s">
        <v>25</v>
      </c>
      <c r="K64" s="41" t="s">
        <v>25</v>
      </c>
      <c r="L64" s="41" t="s">
        <v>25</v>
      </c>
      <c r="M64" s="41">
        <v>12908</v>
      </c>
      <c r="N64" s="41" t="s">
        <v>11</v>
      </c>
      <c r="O64" s="41" t="s">
        <v>39</v>
      </c>
      <c r="P64" s="42">
        <v>46194</v>
      </c>
      <c r="Q64" s="41" t="s">
        <v>56</v>
      </c>
    </row>
    <row r="65" spans="1:17" x14ac:dyDescent="0.2">
      <c r="A65" s="41" t="str">
        <f>LEFT(Q65,26)</f>
        <v>sched52yr_gap8_AMI234_v7.S</v>
      </c>
      <c r="B65" s="48" t="str">
        <f t="shared" ref="B65:B66" si="15">RIGHT(Q65,9)</f>
        <v xml:space="preserve">19780503 </v>
      </c>
      <c r="C65" s="41" t="s">
        <v>25</v>
      </c>
      <c r="D65" s="41" t="s">
        <v>25</v>
      </c>
      <c r="E65" s="41">
        <v>2910</v>
      </c>
      <c r="F65" s="41">
        <v>0.03</v>
      </c>
      <c r="G65" s="41"/>
      <c r="H65" s="41">
        <v>0.1</v>
      </c>
      <c r="I65" s="41" t="s">
        <v>25</v>
      </c>
      <c r="J65" s="41" t="s">
        <v>25</v>
      </c>
      <c r="K65" s="41" t="s">
        <v>25</v>
      </c>
      <c r="L65" s="41" t="s">
        <v>25</v>
      </c>
      <c r="M65" s="41">
        <v>12908</v>
      </c>
      <c r="N65" s="41" t="s">
        <v>11</v>
      </c>
      <c r="O65" s="41" t="s">
        <v>39</v>
      </c>
      <c r="P65" s="42">
        <v>46194</v>
      </c>
      <c r="Q65" s="41" t="s">
        <v>65</v>
      </c>
    </row>
    <row r="66" spans="1:17" x14ac:dyDescent="0.2">
      <c r="A66" s="41" t="str">
        <f>LEFT(Q66,26)</f>
        <v>sched52yr_gap8_AMI234_v7-s</v>
      </c>
      <c r="B66" s="48" t="str">
        <f t="shared" si="15"/>
        <v xml:space="preserve">19780503 </v>
      </c>
      <c r="C66" s="41"/>
      <c r="D66" s="41" t="s">
        <v>25</v>
      </c>
      <c r="E66" s="41" t="s">
        <v>25</v>
      </c>
      <c r="F66" s="41" t="s">
        <v>25</v>
      </c>
      <c r="G66" s="41" t="s">
        <v>25</v>
      </c>
      <c r="H66" s="41" t="s">
        <v>25</v>
      </c>
      <c r="I66" s="41">
        <v>65</v>
      </c>
      <c r="J66" s="41">
        <v>-5.0000000000000001E-3</v>
      </c>
      <c r="K66" s="41">
        <v>339</v>
      </c>
      <c r="L66" s="41">
        <v>5.0000000000000001E-3</v>
      </c>
      <c r="M66" s="41">
        <v>12908</v>
      </c>
      <c r="N66" s="41" t="s">
        <v>11</v>
      </c>
      <c r="O66" s="41" t="s">
        <v>39</v>
      </c>
      <c r="P66" s="42">
        <v>46194</v>
      </c>
      <c r="Q66" s="41" t="s">
        <v>66</v>
      </c>
    </row>
    <row r="67" spans="1:17" x14ac:dyDescent="0.2">
      <c r="B67" s="38"/>
      <c r="D67" t="s">
        <v>25</v>
      </c>
      <c r="P67" s="38"/>
    </row>
    <row r="68" spans="1:17" x14ac:dyDescent="0.2">
      <c r="A68" t="str">
        <f>LEFT(Q68,12)</f>
        <v>sched52yr_v7</v>
      </c>
      <c r="B68" s="38" t="str">
        <f>RIGHT(Q68,9)</f>
        <v xml:space="preserve">19780930 </v>
      </c>
      <c r="C68" t="s">
        <v>25</v>
      </c>
      <c r="D68" t="s">
        <v>25</v>
      </c>
      <c r="E68">
        <v>10054</v>
      </c>
      <c r="F68">
        <v>0.03</v>
      </c>
      <c r="H68">
        <v>0.1</v>
      </c>
      <c r="I68" t="s">
        <v>25</v>
      </c>
      <c r="J68" t="s">
        <v>25</v>
      </c>
      <c r="K68" t="s">
        <v>25</v>
      </c>
      <c r="L68" t="s">
        <v>25</v>
      </c>
      <c r="M68">
        <v>12908</v>
      </c>
      <c r="N68" t="s">
        <v>11</v>
      </c>
      <c r="O68" t="s">
        <v>39</v>
      </c>
      <c r="P68" s="49">
        <v>46194</v>
      </c>
      <c r="Q68" t="s">
        <v>92</v>
      </c>
    </row>
    <row r="69" spans="1:17" x14ac:dyDescent="0.2">
      <c r="A69" t="str">
        <f>LEFT(Q69,26)</f>
        <v>sched52yr_gap8_AMI234_v7.S</v>
      </c>
      <c r="B69" s="38" t="str">
        <f t="shared" ref="B69:B70" si="16">RIGHT(Q69,9)</f>
        <v xml:space="preserve">19780930 </v>
      </c>
      <c r="C69" t="s">
        <v>25</v>
      </c>
      <c r="D69" t="s">
        <v>25</v>
      </c>
      <c r="E69">
        <v>10125</v>
      </c>
      <c r="F69">
        <v>0.03</v>
      </c>
      <c r="G69">
        <v>5</v>
      </c>
      <c r="H69">
        <v>0.1</v>
      </c>
      <c r="I69" t="s">
        <v>25</v>
      </c>
      <c r="J69" t="s">
        <v>25</v>
      </c>
      <c r="K69" t="s">
        <v>25</v>
      </c>
      <c r="L69" t="s">
        <v>25</v>
      </c>
      <c r="M69">
        <v>12908</v>
      </c>
      <c r="N69" t="s">
        <v>11</v>
      </c>
      <c r="O69" t="s">
        <v>39</v>
      </c>
      <c r="P69" s="49">
        <v>46194</v>
      </c>
      <c r="Q69" t="s">
        <v>128</v>
      </c>
    </row>
    <row r="70" spans="1:17" x14ac:dyDescent="0.2">
      <c r="A70" t="str">
        <f>LEFT(Q70,26)</f>
        <v>sched52yr_gap8_AMI234_v7-s</v>
      </c>
      <c r="B70" s="38" t="str">
        <f t="shared" si="16"/>
        <v xml:space="preserve">19780930 </v>
      </c>
      <c r="D70" t="s">
        <v>25</v>
      </c>
      <c r="E70" t="s">
        <v>25</v>
      </c>
      <c r="F70" t="s">
        <v>25</v>
      </c>
      <c r="G70" t="s">
        <v>25</v>
      </c>
      <c r="H70" t="s">
        <v>25</v>
      </c>
      <c r="I70">
        <v>886</v>
      </c>
      <c r="J70">
        <v>-5.0000000000000001E-3</v>
      </c>
      <c r="K70">
        <v>336</v>
      </c>
      <c r="L70">
        <v>5.0000000000000001E-3</v>
      </c>
      <c r="M70">
        <v>12908</v>
      </c>
      <c r="N70" t="s">
        <v>11</v>
      </c>
      <c r="O70" t="s">
        <v>39</v>
      </c>
      <c r="P70" s="49">
        <v>46194</v>
      </c>
      <c r="Q70" t="s">
        <v>129</v>
      </c>
    </row>
    <row r="71" spans="1:17" x14ac:dyDescent="0.2">
      <c r="B71" s="38"/>
      <c r="D71" t="s">
        <v>25</v>
      </c>
      <c r="P71" s="38"/>
    </row>
    <row r="72" spans="1:17" x14ac:dyDescent="0.2">
      <c r="A72" t="str">
        <f>LEFT(Q72,12)</f>
        <v>sched52yr_v7</v>
      </c>
      <c r="B72" s="38" t="str">
        <f>RIGHT(Q72,9)</f>
        <v xml:space="preserve">19970423 </v>
      </c>
      <c r="C72" t="s">
        <v>25</v>
      </c>
      <c r="D72" t="s">
        <v>25</v>
      </c>
      <c r="E72">
        <v>2340</v>
      </c>
      <c r="F72">
        <v>0.03</v>
      </c>
      <c r="H72">
        <v>0.1</v>
      </c>
      <c r="I72" t="s">
        <v>25</v>
      </c>
      <c r="J72" t="s">
        <v>25</v>
      </c>
      <c r="K72" t="s">
        <v>25</v>
      </c>
      <c r="L72" t="s">
        <v>25</v>
      </c>
      <c r="M72">
        <v>12908</v>
      </c>
      <c r="N72" t="s">
        <v>11</v>
      </c>
      <c r="O72" t="s">
        <v>39</v>
      </c>
      <c r="P72" s="49">
        <v>46194</v>
      </c>
      <c r="Q72" t="s">
        <v>95</v>
      </c>
    </row>
    <row r="73" spans="1:17" x14ac:dyDescent="0.2">
      <c r="A73" t="str">
        <f>LEFT(Q73,26)</f>
        <v>sched52yr_gap8_AMI234_v7.S</v>
      </c>
      <c r="B73" s="38" t="str">
        <f t="shared" ref="B73:B74" si="17">RIGHT(Q73,9)</f>
        <v xml:space="preserve">19970423 </v>
      </c>
      <c r="C73" t="s">
        <v>25</v>
      </c>
      <c r="D73" t="s">
        <v>25</v>
      </c>
      <c r="E73">
        <v>2429</v>
      </c>
      <c r="F73">
        <v>0.03</v>
      </c>
      <c r="H73">
        <v>0.1</v>
      </c>
      <c r="I73" t="s">
        <v>25</v>
      </c>
      <c r="J73" t="s">
        <v>25</v>
      </c>
      <c r="K73" t="s">
        <v>25</v>
      </c>
      <c r="L73" t="s">
        <v>25</v>
      </c>
      <c r="M73">
        <v>12908</v>
      </c>
      <c r="N73" t="s">
        <v>11</v>
      </c>
      <c r="O73" t="s">
        <v>39</v>
      </c>
      <c r="P73" s="49">
        <v>46194</v>
      </c>
      <c r="Q73" t="s">
        <v>130</v>
      </c>
    </row>
    <row r="74" spans="1:17" x14ac:dyDescent="0.2">
      <c r="A74" t="str">
        <f>LEFT(Q74,26)</f>
        <v>sched52yr_gap8_AMI234_v7-s</v>
      </c>
      <c r="B74" s="38" t="str">
        <f t="shared" si="17"/>
        <v xml:space="preserve">19970423 </v>
      </c>
      <c r="D74" t="s">
        <v>25</v>
      </c>
      <c r="E74" t="s">
        <v>25</v>
      </c>
      <c r="F74" t="s">
        <v>25</v>
      </c>
      <c r="G74" t="s">
        <v>25</v>
      </c>
      <c r="H74" t="s">
        <v>25</v>
      </c>
      <c r="I74">
        <v>355</v>
      </c>
      <c r="J74">
        <v>-5.0000000000000001E-3</v>
      </c>
      <c r="K74">
        <v>269</v>
      </c>
      <c r="L74">
        <v>5.0000000000000001E-3</v>
      </c>
      <c r="M74">
        <v>12908</v>
      </c>
      <c r="N74" t="s">
        <v>11</v>
      </c>
      <c r="O74" t="s">
        <v>39</v>
      </c>
      <c r="P74" s="49">
        <v>46194</v>
      </c>
      <c r="Q74" t="s">
        <v>131</v>
      </c>
    </row>
    <row r="75" spans="1:17" x14ac:dyDescent="0.2">
      <c r="B75" s="38"/>
      <c r="D75" t="s">
        <v>25</v>
      </c>
      <c r="P75" s="38"/>
    </row>
    <row r="76" spans="1:17" x14ac:dyDescent="0.2">
      <c r="A76" s="50" t="str">
        <f>LEFT(Q76,12)</f>
        <v>sched52yr_v7</v>
      </c>
      <c r="B76" s="51" t="str">
        <f>RIGHT(Q76,9)</f>
        <v xml:space="preserve">19971020 </v>
      </c>
      <c r="C76" s="50" t="s">
        <v>25</v>
      </c>
      <c r="D76" s="50" t="s">
        <v>25</v>
      </c>
      <c r="E76" s="50">
        <v>11027</v>
      </c>
      <c r="F76" s="50">
        <v>0.03</v>
      </c>
      <c r="G76" s="50">
        <v>1</v>
      </c>
      <c r="H76" s="50">
        <v>0.1</v>
      </c>
      <c r="I76" s="50" t="s">
        <v>25</v>
      </c>
      <c r="J76" s="50" t="s">
        <v>25</v>
      </c>
      <c r="K76" s="50" t="s">
        <v>25</v>
      </c>
      <c r="L76" s="50" t="s">
        <v>25</v>
      </c>
      <c r="M76" s="50">
        <v>12908</v>
      </c>
      <c r="N76" s="50" t="s">
        <v>11</v>
      </c>
      <c r="O76" s="50" t="s">
        <v>39</v>
      </c>
      <c r="P76" s="52">
        <v>46194</v>
      </c>
      <c r="Q76" s="50" t="s">
        <v>98</v>
      </c>
    </row>
    <row r="77" spans="1:17" x14ac:dyDescent="0.2">
      <c r="A77" s="50" t="str">
        <f>LEFT(Q77,26)</f>
        <v>sched52yr_gap8_AMI234_v7.S</v>
      </c>
      <c r="B77" s="51" t="str">
        <f t="shared" ref="B77:B78" si="18">RIGHT(Q77,9)</f>
        <v xml:space="preserve">19971020 </v>
      </c>
      <c r="C77" s="50" t="s">
        <v>25</v>
      </c>
      <c r="D77" s="50" t="s">
        <v>25</v>
      </c>
      <c r="E77" s="50">
        <v>10999</v>
      </c>
      <c r="F77" s="50">
        <v>0.03</v>
      </c>
      <c r="G77" s="50">
        <v>1</v>
      </c>
      <c r="H77" s="50">
        <v>0.1</v>
      </c>
      <c r="I77" s="50" t="s">
        <v>25</v>
      </c>
      <c r="J77" s="50" t="s">
        <v>25</v>
      </c>
      <c r="K77" s="50" t="s">
        <v>25</v>
      </c>
      <c r="L77" s="50" t="s">
        <v>25</v>
      </c>
      <c r="M77" s="50">
        <v>12908</v>
      </c>
      <c r="N77" s="50" t="s">
        <v>11</v>
      </c>
      <c r="O77" s="50" t="s">
        <v>39</v>
      </c>
      <c r="P77" s="52">
        <v>46194</v>
      </c>
      <c r="Q77" s="50" t="s">
        <v>132</v>
      </c>
    </row>
    <row r="78" spans="1:17" x14ac:dyDescent="0.2">
      <c r="A78" s="50" t="str">
        <f>LEFT(Q78,26)</f>
        <v>sched52yr_gap8_AMI234_v7-s</v>
      </c>
      <c r="B78" s="51" t="str">
        <f t="shared" si="18"/>
        <v xml:space="preserve">19971020 </v>
      </c>
      <c r="C78" s="50"/>
      <c r="D78" s="50" t="s">
        <v>25</v>
      </c>
      <c r="E78" s="50" t="s">
        <v>25</v>
      </c>
      <c r="F78" s="50" t="s">
        <v>25</v>
      </c>
      <c r="G78" s="50" t="s">
        <v>25</v>
      </c>
      <c r="H78" s="50" t="s">
        <v>25</v>
      </c>
      <c r="I78" s="50">
        <v>329</v>
      </c>
      <c r="J78" s="50">
        <v>-5.0000000000000001E-3</v>
      </c>
      <c r="K78" s="50">
        <v>647</v>
      </c>
      <c r="L78" s="50">
        <v>5.0000000000000001E-3</v>
      </c>
      <c r="M78" s="50">
        <v>12908</v>
      </c>
      <c r="N78" s="50" t="s">
        <v>11</v>
      </c>
      <c r="O78" s="50" t="s">
        <v>39</v>
      </c>
      <c r="P78" s="52">
        <v>46194</v>
      </c>
      <c r="Q78" s="50" t="s">
        <v>133</v>
      </c>
    </row>
    <row r="79" spans="1:17" x14ac:dyDescent="0.2">
      <c r="B79" s="38"/>
      <c r="D79" t="s">
        <v>25</v>
      </c>
      <c r="P79" s="38"/>
    </row>
    <row r="80" spans="1:17" x14ac:dyDescent="0.2">
      <c r="A80" s="2" t="str">
        <f>LEFT(Q80,12)</f>
        <v>sched52yr_v7</v>
      </c>
      <c r="B80" s="40" t="str">
        <f>RIGHT(Q80,9)</f>
        <v xml:space="preserve">.POSmean </v>
      </c>
      <c r="C80" s="2" t="s">
        <v>25</v>
      </c>
      <c r="D80" s="2" t="s">
        <v>25</v>
      </c>
      <c r="E80" s="2">
        <v>11978</v>
      </c>
      <c r="F80" s="2">
        <v>0.03</v>
      </c>
      <c r="G80" s="2"/>
      <c r="H80" s="2">
        <v>0.1</v>
      </c>
      <c r="I80" s="2" t="s">
        <v>25</v>
      </c>
      <c r="J80" s="2" t="s">
        <v>25</v>
      </c>
      <c r="K80" s="2" t="s">
        <v>25</v>
      </c>
      <c r="L80" s="2" t="s">
        <v>25</v>
      </c>
      <c r="M80" s="2">
        <v>12908</v>
      </c>
      <c r="N80" s="2" t="s">
        <v>11</v>
      </c>
      <c r="O80" s="2" t="s">
        <v>39</v>
      </c>
      <c r="P80" s="53">
        <v>46194</v>
      </c>
      <c r="Q80" s="2" t="s">
        <v>101</v>
      </c>
    </row>
    <row r="81" spans="1:17" x14ac:dyDescent="0.2">
      <c r="A81" s="2" t="str">
        <f>LEFT(Q81,26)</f>
        <v>sched52yr_gap8_AMI234_v7.S</v>
      </c>
      <c r="B81" s="40" t="str">
        <f t="shared" ref="B81:B82" si="19">RIGHT(Q81,9)</f>
        <v xml:space="preserve">.POSmean </v>
      </c>
      <c r="C81" s="2" t="s">
        <v>25</v>
      </c>
      <c r="D81" s="2" t="s">
        <v>25</v>
      </c>
      <c r="E81" s="2">
        <v>11989</v>
      </c>
      <c r="F81" s="2">
        <v>0.03</v>
      </c>
      <c r="G81" s="2"/>
      <c r="H81" s="2">
        <v>0.1</v>
      </c>
      <c r="I81" s="2" t="s">
        <v>25</v>
      </c>
      <c r="J81" s="2" t="s">
        <v>25</v>
      </c>
      <c r="K81" s="2" t="s">
        <v>25</v>
      </c>
      <c r="L81" s="2" t="s">
        <v>25</v>
      </c>
      <c r="M81" s="2">
        <v>12908</v>
      </c>
      <c r="N81" s="2" t="s">
        <v>11</v>
      </c>
      <c r="O81" s="2" t="s">
        <v>39</v>
      </c>
      <c r="P81" s="53">
        <v>46194</v>
      </c>
      <c r="Q81" s="2" t="s">
        <v>134</v>
      </c>
    </row>
    <row r="82" spans="1:17" x14ac:dyDescent="0.2">
      <c r="A82" s="2" t="str">
        <f>LEFT(Q82,26)</f>
        <v>sched52yr_gap8_AMI234_v7-s</v>
      </c>
      <c r="B82" s="40" t="str">
        <f t="shared" si="19"/>
        <v xml:space="preserve">.POSmean </v>
      </c>
      <c r="C82" s="2"/>
      <c r="D82" s="2" t="s">
        <v>25</v>
      </c>
      <c r="E82" s="2" t="s">
        <v>25</v>
      </c>
      <c r="F82" s="2" t="s">
        <v>25</v>
      </c>
      <c r="G82" s="2" t="s">
        <v>25</v>
      </c>
      <c r="H82" s="2" t="s">
        <v>25</v>
      </c>
      <c r="I82" s="2"/>
      <c r="J82" s="2">
        <v>-5.0000000000000001E-3</v>
      </c>
      <c r="K82" s="2">
        <v>10</v>
      </c>
      <c r="L82" s="2">
        <v>5.0000000000000001E-3</v>
      </c>
      <c r="M82" s="2">
        <v>12908</v>
      </c>
      <c r="N82" s="2" t="s">
        <v>11</v>
      </c>
      <c r="O82" s="2" t="s">
        <v>39</v>
      </c>
      <c r="P82" s="53">
        <v>46194</v>
      </c>
      <c r="Q82" s="2" t="s">
        <v>135</v>
      </c>
    </row>
    <row r="83" spans="1:17" x14ac:dyDescent="0.2">
      <c r="B83" s="38"/>
      <c r="D83" t="s">
        <v>25</v>
      </c>
      <c r="P83" s="38"/>
    </row>
    <row r="84" spans="1:17" x14ac:dyDescent="0.2">
      <c r="A84" s="41" t="str">
        <f>LEFT(Q84,12)</f>
        <v>sched52yr_v7</v>
      </c>
      <c r="B84" s="48" t="str">
        <f>RIGHT(Q84,9)</f>
        <v xml:space="preserve">19780503 </v>
      </c>
      <c r="C84" s="41" t="s">
        <v>25</v>
      </c>
      <c r="D84" s="41" t="s">
        <v>25</v>
      </c>
      <c r="E84" s="41">
        <v>339</v>
      </c>
      <c r="F84" s="41">
        <v>0.1</v>
      </c>
      <c r="G84" s="41"/>
      <c r="H84" s="41">
        <v>0.3</v>
      </c>
      <c r="I84" s="41" t="s">
        <v>25</v>
      </c>
      <c r="J84" s="41" t="s">
        <v>25</v>
      </c>
      <c r="K84" s="41" t="s">
        <v>25</v>
      </c>
      <c r="L84" s="41" t="s">
        <v>25</v>
      </c>
      <c r="M84" s="41">
        <v>12908</v>
      </c>
      <c r="N84" s="41" t="s">
        <v>11</v>
      </c>
      <c r="O84" s="41" t="s">
        <v>40</v>
      </c>
      <c r="P84" s="42">
        <v>46194</v>
      </c>
      <c r="Q84" s="41" t="s">
        <v>59</v>
      </c>
    </row>
    <row r="85" spans="1:17" x14ac:dyDescent="0.2">
      <c r="A85" s="41" t="str">
        <f>LEFT(Q85,26)</f>
        <v>sched52yr_gap8_AMI234_v7.H</v>
      </c>
      <c r="B85" s="48" t="str">
        <f t="shared" ref="B85:B86" si="20">RIGHT(Q85,9)</f>
        <v xml:space="preserve">19780503 </v>
      </c>
      <c r="C85" s="41" t="s">
        <v>25</v>
      </c>
      <c r="D85" s="41" t="s">
        <v>25</v>
      </c>
      <c r="E85" s="41">
        <v>325</v>
      </c>
      <c r="F85" s="41">
        <v>0.1</v>
      </c>
      <c r="G85" s="41"/>
      <c r="H85" s="41">
        <v>0.3</v>
      </c>
      <c r="I85" s="41" t="s">
        <v>25</v>
      </c>
      <c r="J85" s="41" t="s">
        <v>25</v>
      </c>
      <c r="K85" s="41" t="s">
        <v>25</v>
      </c>
      <c r="L85" s="41" t="s">
        <v>25</v>
      </c>
      <c r="M85" s="41">
        <v>12908</v>
      </c>
      <c r="N85" s="41" t="s">
        <v>11</v>
      </c>
      <c r="O85" s="41" t="s">
        <v>40</v>
      </c>
      <c r="P85" s="42">
        <v>46194</v>
      </c>
      <c r="Q85" s="41" t="s">
        <v>67</v>
      </c>
    </row>
    <row r="86" spans="1:17" x14ac:dyDescent="0.2">
      <c r="A86" s="41" t="str">
        <f>LEFT(Q86,26)</f>
        <v>sched52yr_gap8_AMI234_v7-s</v>
      </c>
      <c r="B86" s="48" t="str">
        <f t="shared" si="20"/>
        <v xml:space="preserve">19780503 </v>
      </c>
      <c r="C86" s="41"/>
      <c r="D86" s="41" t="s">
        <v>25</v>
      </c>
      <c r="E86" s="41" t="s">
        <v>25</v>
      </c>
      <c r="F86" s="41" t="s">
        <v>25</v>
      </c>
      <c r="G86" s="41" t="s">
        <v>25</v>
      </c>
      <c r="H86" s="41" t="s">
        <v>25</v>
      </c>
      <c r="I86" s="41">
        <v>45</v>
      </c>
      <c r="J86" s="41">
        <v>-0.02</v>
      </c>
      <c r="K86" s="41">
        <v>1298</v>
      </c>
      <c r="L86" s="41">
        <v>0.02</v>
      </c>
      <c r="M86" s="41">
        <v>12908</v>
      </c>
      <c r="N86" s="41" t="s">
        <v>11</v>
      </c>
      <c r="O86" s="41" t="s">
        <v>40</v>
      </c>
      <c r="P86" s="42">
        <v>46194</v>
      </c>
      <c r="Q86" s="41" t="s">
        <v>68</v>
      </c>
    </row>
    <row r="87" spans="1:17" x14ac:dyDescent="0.2">
      <c r="B87" s="38"/>
      <c r="D87" t="s">
        <v>25</v>
      </c>
      <c r="P87" s="38"/>
    </row>
    <row r="88" spans="1:17" x14ac:dyDescent="0.2">
      <c r="A88" t="str">
        <f>LEFT(Q88,12)</f>
        <v>sched52yr_v7</v>
      </c>
      <c r="B88" s="38" t="str">
        <f>RIGHT(Q88,9)</f>
        <v xml:space="preserve">19780930 </v>
      </c>
      <c r="C88" t="s">
        <v>25</v>
      </c>
      <c r="D88" t="s">
        <v>25</v>
      </c>
      <c r="E88">
        <v>8586</v>
      </c>
      <c r="F88">
        <v>0.1</v>
      </c>
      <c r="G88">
        <v>1147</v>
      </c>
      <c r="H88">
        <v>0.3</v>
      </c>
      <c r="I88" t="s">
        <v>25</v>
      </c>
      <c r="J88" t="s">
        <v>25</v>
      </c>
      <c r="K88" t="s">
        <v>25</v>
      </c>
      <c r="L88" t="s">
        <v>25</v>
      </c>
      <c r="M88">
        <v>12908</v>
      </c>
      <c r="N88" t="s">
        <v>11</v>
      </c>
      <c r="O88" t="s">
        <v>40</v>
      </c>
      <c r="P88" s="49">
        <v>46194</v>
      </c>
      <c r="Q88" t="s">
        <v>104</v>
      </c>
    </row>
    <row r="89" spans="1:17" x14ac:dyDescent="0.2">
      <c r="A89" t="str">
        <f>LEFT(Q89,26)</f>
        <v>sched52yr_gap8_AMI234_v7.H</v>
      </c>
      <c r="B89" s="38" t="str">
        <f t="shared" ref="B89:B90" si="21">RIGHT(Q89,9)</f>
        <v xml:space="preserve">19780930 </v>
      </c>
      <c r="C89" t="s">
        <v>25</v>
      </c>
      <c r="D89" t="s">
        <v>25</v>
      </c>
      <c r="E89">
        <v>8587</v>
      </c>
      <c r="F89">
        <v>0.1</v>
      </c>
      <c r="G89">
        <v>960</v>
      </c>
      <c r="H89">
        <v>0.3</v>
      </c>
      <c r="I89" t="s">
        <v>25</v>
      </c>
      <c r="J89" t="s">
        <v>25</v>
      </c>
      <c r="K89" t="s">
        <v>25</v>
      </c>
      <c r="L89" t="s">
        <v>25</v>
      </c>
      <c r="M89">
        <v>12908</v>
      </c>
      <c r="N89" t="s">
        <v>11</v>
      </c>
      <c r="O89" t="s">
        <v>40</v>
      </c>
      <c r="P89" s="49">
        <v>46194</v>
      </c>
      <c r="Q89" t="s">
        <v>136</v>
      </c>
    </row>
    <row r="90" spans="1:17" x14ac:dyDescent="0.2">
      <c r="A90" t="str">
        <f>LEFT(Q90,26)</f>
        <v>sched52yr_gap8_AMI234_v7-s</v>
      </c>
      <c r="B90" s="38" t="str">
        <f t="shared" si="21"/>
        <v xml:space="preserve">19780930 </v>
      </c>
      <c r="D90" t="s">
        <v>25</v>
      </c>
      <c r="E90" t="s">
        <v>25</v>
      </c>
      <c r="F90" t="s">
        <v>25</v>
      </c>
      <c r="G90" t="s">
        <v>25</v>
      </c>
      <c r="H90" t="s">
        <v>25</v>
      </c>
      <c r="J90">
        <v>-0.02</v>
      </c>
      <c r="K90">
        <v>171</v>
      </c>
      <c r="L90">
        <v>0.02</v>
      </c>
      <c r="M90">
        <v>12908</v>
      </c>
      <c r="N90" t="s">
        <v>11</v>
      </c>
      <c r="O90" t="s">
        <v>40</v>
      </c>
      <c r="P90" s="49">
        <v>46194</v>
      </c>
      <c r="Q90" t="s">
        <v>137</v>
      </c>
    </row>
    <row r="91" spans="1:17" x14ac:dyDescent="0.2">
      <c r="B91" s="38"/>
      <c r="D91" t="s">
        <v>25</v>
      </c>
      <c r="P91" s="38"/>
    </row>
    <row r="92" spans="1:17" x14ac:dyDescent="0.2">
      <c r="A92" t="str">
        <f>LEFT(Q92,12)</f>
        <v>sched52yr_v7</v>
      </c>
      <c r="B92" s="38" t="str">
        <f>RIGHT(Q92,9)</f>
        <v xml:space="preserve">19970423 </v>
      </c>
      <c r="C92" t="s">
        <v>25</v>
      </c>
      <c r="D92" t="s">
        <v>25</v>
      </c>
      <c r="E92">
        <v>777</v>
      </c>
      <c r="F92">
        <v>0.1</v>
      </c>
      <c r="G92">
        <v>5</v>
      </c>
      <c r="H92">
        <v>0.3</v>
      </c>
      <c r="I92" t="s">
        <v>25</v>
      </c>
      <c r="J92" t="s">
        <v>25</v>
      </c>
      <c r="K92" t="s">
        <v>25</v>
      </c>
      <c r="L92" t="s">
        <v>25</v>
      </c>
      <c r="M92">
        <v>12908</v>
      </c>
      <c r="N92" t="s">
        <v>11</v>
      </c>
      <c r="O92" t="s">
        <v>40</v>
      </c>
      <c r="P92" s="49">
        <v>46194</v>
      </c>
      <c r="Q92" t="s">
        <v>107</v>
      </c>
    </row>
    <row r="93" spans="1:17" x14ac:dyDescent="0.2">
      <c r="A93" t="str">
        <f>LEFT(Q93,26)</f>
        <v>sched52yr_gap8_AMI234_v7.H</v>
      </c>
      <c r="B93" s="38" t="str">
        <f t="shared" ref="B93:B94" si="22">RIGHT(Q93,9)</f>
        <v xml:space="preserve">19970423 </v>
      </c>
      <c r="C93" t="s">
        <v>25</v>
      </c>
      <c r="D93" t="s">
        <v>25</v>
      </c>
      <c r="E93">
        <v>719</v>
      </c>
      <c r="F93">
        <v>0.1</v>
      </c>
      <c r="G93">
        <v>4</v>
      </c>
      <c r="H93">
        <v>0.3</v>
      </c>
      <c r="I93" t="s">
        <v>25</v>
      </c>
      <c r="J93" t="s">
        <v>25</v>
      </c>
      <c r="K93" t="s">
        <v>25</v>
      </c>
      <c r="L93" t="s">
        <v>25</v>
      </c>
      <c r="M93">
        <v>12908</v>
      </c>
      <c r="N93" t="s">
        <v>11</v>
      </c>
      <c r="O93" t="s">
        <v>40</v>
      </c>
      <c r="P93" s="49">
        <v>46194</v>
      </c>
      <c r="Q93" t="s">
        <v>138</v>
      </c>
    </row>
    <row r="94" spans="1:17" x14ac:dyDescent="0.2">
      <c r="A94" t="str">
        <f>LEFT(Q94,26)</f>
        <v>sched52yr_gap8_AMI234_v7-s</v>
      </c>
      <c r="B94" s="38" t="str">
        <f t="shared" si="22"/>
        <v xml:space="preserve">19970423 </v>
      </c>
      <c r="D94" t="s">
        <v>25</v>
      </c>
      <c r="E94" t="s">
        <v>25</v>
      </c>
      <c r="F94" t="s">
        <v>25</v>
      </c>
      <c r="G94" t="s">
        <v>25</v>
      </c>
      <c r="H94" t="s">
        <v>25</v>
      </c>
      <c r="I94">
        <v>134</v>
      </c>
      <c r="J94">
        <v>-0.02</v>
      </c>
      <c r="K94">
        <v>502</v>
      </c>
      <c r="L94">
        <v>0.02</v>
      </c>
      <c r="M94">
        <v>12908</v>
      </c>
      <c r="N94" t="s">
        <v>11</v>
      </c>
      <c r="O94" t="s">
        <v>40</v>
      </c>
      <c r="P94" s="49">
        <v>46194</v>
      </c>
      <c r="Q94" t="s">
        <v>139</v>
      </c>
    </row>
    <row r="95" spans="1:17" x14ac:dyDescent="0.2">
      <c r="B95" s="38"/>
      <c r="D95" t="s">
        <v>25</v>
      </c>
      <c r="P95" s="38"/>
    </row>
    <row r="96" spans="1:17" x14ac:dyDescent="0.2">
      <c r="A96" s="50" t="str">
        <f>LEFT(Q96,12)</f>
        <v>sched52yr_v7</v>
      </c>
      <c r="B96" s="51" t="str">
        <f>RIGHT(Q96,9)</f>
        <v xml:space="preserve">19971020 </v>
      </c>
      <c r="C96" s="50" t="s">
        <v>25</v>
      </c>
      <c r="D96" s="50" t="s">
        <v>25</v>
      </c>
      <c r="E96" s="50">
        <v>10593</v>
      </c>
      <c r="F96" s="50">
        <v>0.1</v>
      </c>
      <c r="G96" s="50">
        <v>3750</v>
      </c>
      <c r="H96" s="50">
        <v>0.3</v>
      </c>
      <c r="I96" s="50" t="s">
        <v>25</v>
      </c>
      <c r="J96" s="50" t="s">
        <v>25</v>
      </c>
      <c r="K96" s="50" t="s">
        <v>25</v>
      </c>
      <c r="L96" s="50" t="s">
        <v>25</v>
      </c>
      <c r="M96" s="50">
        <v>12908</v>
      </c>
      <c r="N96" s="50" t="s">
        <v>11</v>
      </c>
      <c r="O96" s="50" t="s">
        <v>40</v>
      </c>
      <c r="P96" s="52">
        <v>46194</v>
      </c>
      <c r="Q96" s="50" t="s">
        <v>110</v>
      </c>
    </row>
    <row r="97" spans="1:17" x14ac:dyDescent="0.2">
      <c r="A97" s="50" t="str">
        <f>LEFT(Q97,26)</f>
        <v>sched52yr_gap8_AMI234_v7.H</v>
      </c>
      <c r="B97" s="51" t="str">
        <f t="shared" ref="B97:B98" si="23">RIGHT(Q97,9)</f>
        <v xml:space="preserve">19971020 </v>
      </c>
      <c r="C97" s="50" t="s">
        <v>25</v>
      </c>
      <c r="D97" s="50" t="s">
        <v>25</v>
      </c>
      <c r="E97" s="50">
        <v>10579</v>
      </c>
      <c r="F97" s="50">
        <v>0.1</v>
      </c>
      <c r="G97" s="50">
        <v>3681</v>
      </c>
      <c r="H97" s="50">
        <v>0.3</v>
      </c>
      <c r="I97" s="50" t="s">
        <v>25</v>
      </c>
      <c r="J97" s="50" t="s">
        <v>25</v>
      </c>
      <c r="K97" s="50" t="s">
        <v>25</v>
      </c>
      <c r="L97" s="50" t="s">
        <v>25</v>
      </c>
      <c r="M97" s="50">
        <v>12908</v>
      </c>
      <c r="N97" s="50" t="s">
        <v>11</v>
      </c>
      <c r="O97" s="50" t="s">
        <v>40</v>
      </c>
      <c r="P97" s="52">
        <v>46194</v>
      </c>
      <c r="Q97" s="50" t="s">
        <v>140</v>
      </c>
    </row>
    <row r="98" spans="1:17" x14ac:dyDescent="0.2">
      <c r="A98" s="50" t="str">
        <f>LEFT(Q98,26)</f>
        <v>sched52yr_gap8_AMI234_v7-s</v>
      </c>
      <c r="B98" s="51" t="str">
        <f t="shared" si="23"/>
        <v xml:space="preserve">19971020 </v>
      </c>
      <c r="C98" s="50"/>
      <c r="D98" s="50" t="s">
        <v>25</v>
      </c>
      <c r="E98" s="50" t="s">
        <v>25</v>
      </c>
      <c r="F98" s="50" t="s">
        <v>25</v>
      </c>
      <c r="G98" s="50" t="s">
        <v>25</v>
      </c>
      <c r="H98" s="50" t="s">
        <v>25</v>
      </c>
      <c r="I98" s="50">
        <v>23</v>
      </c>
      <c r="J98" s="50">
        <v>-0.02</v>
      </c>
      <c r="K98" s="50">
        <v>234</v>
      </c>
      <c r="L98" s="50">
        <v>0.02</v>
      </c>
      <c r="M98" s="50">
        <v>12908</v>
      </c>
      <c r="N98" s="50" t="s">
        <v>11</v>
      </c>
      <c r="O98" s="50" t="s">
        <v>40</v>
      </c>
      <c r="P98" s="52">
        <v>46194</v>
      </c>
      <c r="Q98" s="50" t="s">
        <v>141</v>
      </c>
    </row>
    <row r="99" spans="1:17" x14ac:dyDescent="0.2">
      <c r="B99" s="38"/>
      <c r="D99" t="s">
        <v>25</v>
      </c>
      <c r="P99" s="38"/>
    </row>
    <row r="100" spans="1:17" x14ac:dyDescent="0.2">
      <c r="A100" s="2" t="str">
        <f>LEFT(Q100,12)</f>
        <v>sched52yr_v7</v>
      </c>
      <c r="B100" s="40" t="str">
        <f>RIGHT(Q100,9)</f>
        <v xml:space="preserve">.POSmean </v>
      </c>
      <c r="C100" s="2" t="s">
        <v>25</v>
      </c>
      <c r="D100" s="2" t="s">
        <v>25</v>
      </c>
      <c r="E100" s="2">
        <v>5243</v>
      </c>
      <c r="F100" s="2">
        <v>0.1</v>
      </c>
      <c r="G100" s="2"/>
      <c r="H100" s="2">
        <v>0.3</v>
      </c>
      <c r="I100" s="2" t="s">
        <v>25</v>
      </c>
      <c r="J100" s="2" t="s">
        <v>25</v>
      </c>
      <c r="K100" s="2" t="s">
        <v>25</v>
      </c>
      <c r="L100" s="2" t="s">
        <v>25</v>
      </c>
      <c r="M100" s="2">
        <v>12908</v>
      </c>
      <c r="N100" s="2" t="s">
        <v>11</v>
      </c>
      <c r="O100" s="2" t="s">
        <v>40</v>
      </c>
      <c r="P100" s="53">
        <v>46194</v>
      </c>
      <c r="Q100" s="2" t="s">
        <v>113</v>
      </c>
    </row>
    <row r="101" spans="1:17" x14ac:dyDescent="0.2">
      <c r="A101" s="2" t="str">
        <f>LEFT(Q101,26)</f>
        <v>sched52yr_gap8_AMI234_v7.H</v>
      </c>
      <c r="B101" s="40" t="str">
        <f t="shared" ref="B101:B102" si="24">RIGHT(Q101,9)</f>
        <v xml:space="preserve">.POSmean </v>
      </c>
      <c r="C101" s="2" t="s">
        <v>25</v>
      </c>
      <c r="D101" s="2" t="s">
        <v>25</v>
      </c>
      <c r="E101" s="2">
        <v>5293</v>
      </c>
      <c r="F101" s="2">
        <v>0.1</v>
      </c>
      <c r="G101" s="2"/>
      <c r="H101" s="2">
        <v>0.3</v>
      </c>
      <c r="I101" s="2" t="s">
        <v>25</v>
      </c>
      <c r="J101" s="2" t="s">
        <v>25</v>
      </c>
      <c r="K101" s="2" t="s">
        <v>25</v>
      </c>
      <c r="L101" s="2" t="s">
        <v>25</v>
      </c>
      <c r="M101" s="2">
        <v>12908</v>
      </c>
      <c r="N101" s="2" t="s">
        <v>11</v>
      </c>
      <c r="O101" s="2" t="s">
        <v>40</v>
      </c>
      <c r="P101" s="53">
        <v>46194</v>
      </c>
      <c r="Q101" s="2" t="s">
        <v>142</v>
      </c>
    </row>
    <row r="102" spans="1:17" x14ac:dyDescent="0.2">
      <c r="A102" s="2" t="str">
        <f>LEFT(Q102,26)</f>
        <v>sched52yr_gap8_AMI234_v7-s</v>
      </c>
      <c r="B102" s="40" t="str">
        <f t="shared" si="24"/>
        <v xml:space="preserve">.POSmean </v>
      </c>
      <c r="C102" s="2"/>
      <c r="D102" s="2" t="s">
        <v>25</v>
      </c>
      <c r="E102" s="2" t="s">
        <v>25</v>
      </c>
      <c r="F102" s="2" t="s">
        <v>25</v>
      </c>
      <c r="G102" s="2" t="s">
        <v>25</v>
      </c>
      <c r="H102" s="2" t="s">
        <v>25</v>
      </c>
      <c r="I102" s="2">
        <v>8</v>
      </c>
      <c r="J102" s="2">
        <v>-0.02</v>
      </c>
      <c r="K102" s="2">
        <v>204</v>
      </c>
      <c r="L102" s="2">
        <v>0.02</v>
      </c>
      <c r="M102" s="2">
        <v>12908</v>
      </c>
      <c r="N102" s="2" t="s">
        <v>11</v>
      </c>
      <c r="O102" s="2" t="s">
        <v>40</v>
      </c>
      <c r="P102" s="53">
        <v>46194</v>
      </c>
      <c r="Q102" s="2" t="s">
        <v>143</v>
      </c>
    </row>
    <row r="103" spans="1:17" x14ac:dyDescent="0.2">
      <c r="B103" s="38"/>
      <c r="D103" t="s">
        <v>25</v>
      </c>
      <c r="P103" s="38"/>
    </row>
    <row r="104" spans="1:17" x14ac:dyDescent="0.2">
      <c r="A104" s="41" t="str">
        <f>LEFT(Q104,12)</f>
        <v>sched52yr_v7</v>
      </c>
      <c r="B104" s="48" t="str">
        <f>RIGHT(Q104,9)</f>
        <v xml:space="preserve">19780503 </v>
      </c>
      <c r="C104" s="41" t="s">
        <v>25</v>
      </c>
      <c r="D104" s="41" t="s">
        <v>25</v>
      </c>
      <c r="E104" s="41">
        <v>3581</v>
      </c>
      <c r="F104" s="41">
        <v>100</v>
      </c>
      <c r="G104" s="41">
        <v>146</v>
      </c>
      <c r="H104" s="41">
        <v>400</v>
      </c>
      <c r="I104" s="41" t="s">
        <v>25</v>
      </c>
      <c r="J104" s="41" t="s">
        <v>25</v>
      </c>
      <c r="K104" s="41" t="s">
        <v>25</v>
      </c>
      <c r="L104" s="41" t="s">
        <v>25</v>
      </c>
      <c r="M104" s="41">
        <v>12908</v>
      </c>
      <c r="N104" s="41" t="s">
        <v>11</v>
      </c>
      <c r="O104" s="41" t="s">
        <v>26</v>
      </c>
      <c r="P104" s="42">
        <v>46194</v>
      </c>
      <c r="Q104" s="41" t="s">
        <v>62</v>
      </c>
    </row>
    <row r="105" spans="1:17" x14ac:dyDescent="0.2">
      <c r="A105" s="41" t="str">
        <f>LEFT(Q105,26)</f>
        <v>sched52yr_gap8_AMI234_v7.S</v>
      </c>
      <c r="B105" s="48" t="str">
        <f t="shared" ref="B105:B106" si="25">RIGHT(Q105,9)</f>
        <v xml:space="preserve">19780503 </v>
      </c>
      <c r="C105" s="41" t="s">
        <v>25</v>
      </c>
      <c r="D105" s="41" t="s">
        <v>25</v>
      </c>
      <c r="E105" s="41">
        <v>3709</v>
      </c>
      <c r="F105" s="41">
        <v>100</v>
      </c>
      <c r="G105" s="41">
        <v>157</v>
      </c>
      <c r="H105" s="41">
        <v>400</v>
      </c>
      <c r="I105" s="41" t="s">
        <v>25</v>
      </c>
      <c r="J105" s="41" t="s">
        <v>25</v>
      </c>
      <c r="K105" s="41" t="s">
        <v>25</v>
      </c>
      <c r="L105" s="41" t="s">
        <v>25</v>
      </c>
      <c r="M105" s="41">
        <v>12908</v>
      </c>
      <c r="N105" s="41" t="s">
        <v>11</v>
      </c>
      <c r="O105" s="41" t="s">
        <v>26</v>
      </c>
      <c r="P105" s="42">
        <v>46194</v>
      </c>
      <c r="Q105" s="41" t="s">
        <v>69</v>
      </c>
    </row>
    <row r="106" spans="1:17" x14ac:dyDescent="0.2">
      <c r="A106" s="41" t="str">
        <f>LEFT(Q106,26)</f>
        <v>sched52yr_gap8_AMI234_v7-s</v>
      </c>
      <c r="B106" s="48" t="str">
        <f t="shared" si="25"/>
        <v xml:space="preserve">19780503 </v>
      </c>
      <c r="C106" s="41"/>
      <c r="D106" s="41" t="s">
        <v>25</v>
      </c>
      <c r="E106" s="41" t="s">
        <v>25</v>
      </c>
      <c r="F106" s="41" t="s">
        <v>25</v>
      </c>
      <c r="G106" s="41" t="s">
        <v>25</v>
      </c>
      <c r="H106" s="41" t="s">
        <v>25</v>
      </c>
      <c r="I106" s="41">
        <v>178</v>
      </c>
      <c r="J106" s="41">
        <v>-20</v>
      </c>
      <c r="K106" s="41">
        <v>582</v>
      </c>
      <c r="L106" s="41">
        <v>20</v>
      </c>
      <c r="M106" s="41">
        <v>12908</v>
      </c>
      <c r="N106" s="41" t="s">
        <v>11</v>
      </c>
      <c r="O106" s="41" t="s">
        <v>26</v>
      </c>
      <c r="P106" s="42">
        <v>46194</v>
      </c>
      <c r="Q106" s="41" t="s">
        <v>70</v>
      </c>
    </row>
    <row r="107" spans="1:17" x14ac:dyDescent="0.2">
      <c r="B107" s="38"/>
      <c r="D107" t="s">
        <v>25</v>
      </c>
      <c r="P107" s="38"/>
    </row>
    <row r="108" spans="1:17" x14ac:dyDescent="0.2">
      <c r="A108" t="str">
        <f>LEFT(Q108,12)</f>
        <v>sched52yr_v7</v>
      </c>
      <c r="B108" s="38" t="str">
        <f>RIGHT(Q108,9)</f>
        <v xml:space="preserve">19780930 </v>
      </c>
      <c r="C108" t="s">
        <v>25</v>
      </c>
      <c r="D108" t="s">
        <v>25</v>
      </c>
      <c r="E108">
        <v>10160</v>
      </c>
      <c r="F108">
        <v>100</v>
      </c>
      <c r="G108">
        <v>526</v>
      </c>
      <c r="H108">
        <v>400</v>
      </c>
      <c r="I108" t="s">
        <v>25</v>
      </c>
      <c r="J108" t="s">
        <v>25</v>
      </c>
      <c r="K108" t="s">
        <v>25</v>
      </c>
      <c r="L108" t="s">
        <v>25</v>
      </c>
      <c r="M108">
        <v>12908</v>
      </c>
      <c r="N108" t="s">
        <v>11</v>
      </c>
      <c r="O108" t="s">
        <v>26</v>
      </c>
      <c r="P108" s="49">
        <v>46194</v>
      </c>
      <c r="Q108" t="s">
        <v>116</v>
      </c>
    </row>
    <row r="109" spans="1:17" x14ac:dyDescent="0.2">
      <c r="A109" t="str">
        <f>LEFT(Q109,26)</f>
        <v>sched52yr_gap8_AMI234_v7.S</v>
      </c>
      <c r="B109" s="38" t="str">
        <f t="shared" ref="B109:B110" si="26">RIGHT(Q109,9)</f>
        <v xml:space="preserve">19780930 </v>
      </c>
      <c r="C109" t="s">
        <v>25</v>
      </c>
      <c r="D109" t="s">
        <v>25</v>
      </c>
      <c r="E109">
        <v>10182</v>
      </c>
      <c r="F109">
        <v>100</v>
      </c>
      <c r="G109">
        <v>579</v>
      </c>
      <c r="H109">
        <v>400</v>
      </c>
      <c r="I109" t="s">
        <v>25</v>
      </c>
      <c r="J109" t="s">
        <v>25</v>
      </c>
      <c r="K109" t="s">
        <v>25</v>
      </c>
      <c r="L109" t="s">
        <v>25</v>
      </c>
      <c r="M109">
        <v>12908</v>
      </c>
      <c r="N109" t="s">
        <v>11</v>
      </c>
      <c r="O109" t="s">
        <v>26</v>
      </c>
      <c r="P109" s="49">
        <v>46194</v>
      </c>
      <c r="Q109" t="s">
        <v>144</v>
      </c>
    </row>
    <row r="110" spans="1:17" x14ac:dyDescent="0.2">
      <c r="A110" t="str">
        <f>LEFT(Q110,26)</f>
        <v>sched52yr_gap8_AMI234_v7-s</v>
      </c>
      <c r="B110" s="38" t="str">
        <f t="shared" si="26"/>
        <v xml:space="preserve">19780930 </v>
      </c>
      <c r="D110" t="s">
        <v>25</v>
      </c>
      <c r="E110" t="s">
        <v>25</v>
      </c>
      <c r="F110" t="s">
        <v>25</v>
      </c>
      <c r="G110" t="s">
        <v>25</v>
      </c>
      <c r="H110" t="s">
        <v>25</v>
      </c>
      <c r="I110">
        <v>361</v>
      </c>
      <c r="J110">
        <v>-20</v>
      </c>
      <c r="K110">
        <v>552</v>
      </c>
      <c r="L110">
        <v>20</v>
      </c>
      <c r="M110">
        <v>12908</v>
      </c>
      <c r="N110" t="s">
        <v>11</v>
      </c>
      <c r="O110" t="s">
        <v>26</v>
      </c>
      <c r="P110" s="49">
        <v>46194</v>
      </c>
      <c r="Q110" t="s">
        <v>145</v>
      </c>
    </row>
    <row r="111" spans="1:17" x14ac:dyDescent="0.2">
      <c r="B111" s="38"/>
      <c r="D111" t="s">
        <v>25</v>
      </c>
      <c r="P111" s="38"/>
    </row>
    <row r="112" spans="1:17" x14ac:dyDescent="0.2">
      <c r="A112" t="str">
        <f>LEFT(Q112,12)</f>
        <v>sched52yr_v7</v>
      </c>
      <c r="B112" s="38" t="str">
        <f>RIGHT(Q112,9)</f>
        <v xml:space="preserve">19970423 </v>
      </c>
      <c r="C112" t="s">
        <v>25</v>
      </c>
      <c r="D112" t="s">
        <v>25</v>
      </c>
      <c r="E112">
        <v>3386</v>
      </c>
      <c r="F112">
        <v>100</v>
      </c>
      <c r="G112">
        <v>155</v>
      </c>
      <c r="H112">
        <v>400</v>
      </c>
      <c r="I112" t="s">
        <v>25</v>
      </c>
      <c r="J112" t="s">
        <v>25</v>
      </c>
      <c r="K112" t="s">
        <v>25</v>
      </c>
      <c r="L112" t="s">
        <v>25</v>
      </c>
      <c r="M112">
        <v>12908</v>
      </c>
      <c r="N112" t="s">
        <v>11</v>
      </c>
      <c r="O112" t="s">
        <v>26</v>
      </c>
      <c r="P112" s="49">
        <v>46194</v>
      </c>
      <c r="Q112" t="s">
        <v>119</v>
      </c>
    </row>
    <row r="113" spans="1:17" x14ac:dyDescent="0.2">
      <c r="A113" t="str">
        <f>LEFT(Q113,26)</f>
        <v>sched52yr_gap8_AMI234_v7.S</v>
      </c>
      <c r="B113" s="38" t="str">
        <f t="shared" ref="B113:B114" si="27">RIGHT(Q113,9)</f>
        <v xml:space="preserve">19970423 </v>
      </c>
      <c r="C113" t="s">
        <v>25</v>
      </c>
      <c r="D113" t="s">
        <v>25</v>
      </c>
      <c r="E113">
        <v>3517</v>
      </c>
      <c r="F113">
        <v>100</v>
      </c>
      <c r="G113">
        <v>160</v>
      </c>
      <c r="H113">
        <v>400</v>
      </c>
      <c r="I113" t="s">
        <v>25</v>
      </c>
      <c r="J113" t="s">
        <v>25</v>
      </c>
      <c r="K113" t="s">
        <v>25</v>
      </c>
      <c r="L113" t="s">
        <v>25</v>
      </c>
      <c r="M113">
        <v>12908</v>
      </c>
      <c r="N113" t="s">
        <v>11</v>
      </c>
      <c r="O113" t="s">
        <v>26</v>
      </c>
      <c r="P113" s="49">
        <v>46194</v>
      </c>
      <c r="Q113" t="s">
        <v>146</v>
      </c>
    </row>
    <row r="114" spans="1:17" x14ac:dyDescent="0.2">
      <c r="A114" t="str">
        <f>LEFT(Q114,26)</f>
        <v>sched52yr_gap8_AMI234_v7-s</v>
      </c>
      <c r="B114" s="38" t="str">
        <f t="shared" si="27"/>
        <v xml:space="preserve">19970423 </v>
      </c>
      <c r="D114" t="s">
        <v>25</v>
      </c>
      <c r="E114" t="s">
        <v>25</v>
      </c>
      <c r="F114" t="s">
        <v>25</v>
      </c>
      <c r="G114" t="s">
        <v>25</v>
      </c>
      <c r="H114" t="s">
        <v>25</v>
      </c>
      <c r="I114">
        <v>220</v>
      </c>
      <c r="J114">
        <v>-20</v>
      </c>
      <c r="K114">
        <v>524</v>
      </c>
      <c r="L114">
        <v>20</v>
      </c>
      <c r="M114">
        <v>12908</v>
      </c>
      <c r="N114" t="s">
        <v>11</v>
      </c>
      <c r="O114" t="s">
        <v>26</v>
      </c>
      <c r="P114" s="49">
        <v>46194</v>
      </c>
      <c r="Q114" t="s">
        <v>147</v>
      </c>
    </row>
    <row r="115" spans="1:17" x14ac:dyDescent="0.2">
      <c r="B115" s="38"/>
      <c r="D115" t="s">
        <v>25</v>
      </c>
      <c r="P115" s="38"/>
    </row>
    <row r="116" spans="1:17" x14ac:dyDescent="0.2">
      <c r="A116" s="50" t="str">
        <f>LEFT(Q116,12)</f>
        <v>sched52yr_v7</v>
      </c>
      <c r="B116" s="51" t="str">
        <f>RIGHT(Q116,9)</f>
        <v xml:space="preserve">19971020 </v>
      </c>
      <c r="C116" s="50" t="s">
        <v>25</v>
      </c>
      <c r="D116" s="50" t="s">
        <v>25</v>
      </c>
      <c r="E116" s="50">
        <v>8241</v>
      </c>
      <c r="F116" s="50">
        <v>100</v>
      </c>
      <c r="G116" s="50">
        <v>252</v>
      </c>
      <c r="H116" s="50">
        <v>400</v>
      </c>
      <c r="I116" s="50" t="s">
        <v>25</v>
      </c>
      <c r="J116" s="50" t="s">
        <v>25</v>
      </c>
      <c r="K116" s="50" t="s">
        <v>25</v>
      </c>
      <c r="L116" s="50" t="s">
        <v>25</v>
      </c>
      <c r="M116" s="50">
        <v>12908</v>
      </c>
      <c r="N116" s="50" t="s">
        <v>11</v>
      </c>
      <c r="O116" s="50" t="s">
        <v>26</v>
      </c>
      <c r="P116" s="52">
        <v>46194</v>
      </c>
      <c r="Q116" s="50" t="s">
        <v>122</v>
      </c>
    </row>
    <row r="117" spans="1:17" x14ac:dyDescent="0.2">
      <c r="A117" s="50" t="str">
        <f>LEFT(Q117,26)</f>
        <v>sched52yr_gap8_AMI234_v7.S</v>
      </c>
      <c r="B117" s="51" t="str">
        <f t="shared" ref="B117:B118" si="28">RIGHT(Q117,9)</f>
        <v xml:space="preserve">19971020 </v>
      </c>
      <c r="C117" s="50" t="s">
        <v>25</v>
      </c>
      <c r="D117" s="50" t="s">
        <v>25</v>
      </c>
      <c r="E117" s="50">
        <v>8183</v>
      </c>
      <c r="F117" s="50">
        <v>100</v>
      </c>
      <c r="G117" s="50">
        <v>274</v>
      </c>
      <c r="H117" s="50">
        <v>400</v>
      </c>
      <c r="I117" s="50" t="s">
        <v>25</v>
      </c>
      <c r="J117" s="50" t="s">
        <v>25</v>
      </c>
      <c r="K117" s="50" t="s">
        <v>25</v>
      </c>
      <c r="L117" s="50" t="s">
        <v>25</v>
      </c>
      <c r="M117" s="50">
        <v>12908</v>
      </c>
      <c r="N117" s="50" t="s">
        <v>11</v>
      </c>
      <c r="O117" s="50" t="s">
        <v>26</v>
      </c>
      <c r="P117" s="52">
        <v>46194</v>
      </c>
      <c r="Q117" s="50" t="s">
        <v>148</v>
      </c>
    </row>
    <row r="118" spans="1:17" x14ac:dyDescent="0.2">
      <c r="A118" s="50" t="str">
        <f>LEFT(Q118,26)</f>
        <v>sched52yr_gap8_AMI234_v7-s</v>
      </c>
      <c r="B118" s="51" t="str">
        <f t="shared" si="28"/>
        <v xml:space="preserve">19971020 </v>
      </c>
      <c r="C118" s="50"/>
      <c r="D118" s="50" t="s">
        <v>25</v>
      </c>
      <c r="E118" s="50" t="s">
        <v>25</v>
      </c>
      <c r="F118" s="50" t="s">
        <v>25</v>
      </c>
      <c r="G118" s="50" t="s">
        <v>25</v>
      </c>
      <c r="H118" s="50" t="s">
        <v>25</v>
      </c>
      <c r="I118" s="50">
        <v>339</v>
      </c>
      <c r="J118" s="50">
        <v>-20</v>
      </c>
      <c r="K118" s="50">
        <v>315</v>
      </c>
      <c r="L118" s="50">
        <v>20</v>
      </c>
      <c r="M118" s="50">
        <v>12908</v>
      </c>
      <c r="N118" s="50" t="s">
        <v>11</v>
      </c>
      <c r="O118" s="50" t="s">
        <v>26</v>
      </c>
      <c r="P118" s="52">
        <v>46194</v>
      </c>
      <c r="Q118" s="50" t="s">
        <v>149</v>
      </c>
    </row>
    <row r="119" spans="1:17" x14ac:dyDescent="0.2">
      <c r="B119" s="38"/>
      <c r="D119" t="s">
        <v>25</v>
      </c>
      <c r="P119" s="38"/>
    </row>
    <row r="120" spans="1:17" x14ac:dyDescent="0.2">
      <c r="A120" s="2" t="str">
        <f>LEFT(Q120,12)</f>
        <v>sched52yr_v7</v>
      </c>
      <c r="B120" s="40" t="str">
        <f>RIGHT(Q120,9)</f>
        <v xml:space="preserve">.POSmean </v>
      </c>
      <c r="C120" s="2" t="s">
        <v>25</v>
      </c>
      <c r="D120" s="2" t="s">
        <v>25</v>
      </c>
      <c r="E120" s="2">
        <v>4908</v>
      </c>
      <c r="F120" s="2">
        <v>100</v>
      </c>
      <c r="G120" s="2">
        <v>17</v>
      </c>
      <c r="H120" s="2">
        <v>400</v>
      </c>
      <c r="I120" s="2" t="s">
        <v>25</v>
      </c>
      <c r="J120" s="2" t="s">
        <v>25</v>
      </c>
      <c r="K120" s="2" t="s">
        <v>25</v>
      </c>
      <c r="L120" s="2" t="s">
        <v>25</v>
      </c>
      <c r="M120" s="2">
        <v>12908</v>
      </c>
      <c r="N120" s="2" t="s">
        <v>11</v>
      </c>
      <c r="O120" s="2" t="s">
        <v>26</v>
      </c>
      <c r="P120" s="53">
        <v>46194</v>
      </c>
      <c r="Q120" s="2" t="s">
        <v>125</v>
      </c>
    </row>
    <row r="121" spans="1:17" x14ac:dyDescent="0.2">
      <c r="A121" s="2" t="str">
        <f>LEFT(Q121,26)</f>
        <v>sched52yr_gap8_AMI234_v7.S</v>
      </c>
      <c r="B121" s="40" t="str">
        <f t="shared" ref="B121:B122" si="29">RIGHT(Q121,9)</f>
        <v xml:space="preserve">.POSmean </v>
      </c>
      <c r="C121" s="2" t="s">
        <v>25</v>
      </c>
      <c r="D121" s="2" t="s">
        <v>25</v>
      </c>
      <c r="E121" s="2">
        <v>5022</v>
      </c>
      <c r="F121" s="2">
        <v>100</v>
      </c>
      <c r="G121" s="2">
        <v>18</v>
      </c>
      <c r="H121" s="2">
        <v>400</v>
      </c>
      <c r="I121" s="2" t="s">
        <v>25</v>
      </c>
      <c r="J121" s="2" t="s">
        <v>25</v>
      </c>
      <c r="K121" s="2" t="s">
        <v>25</v>
      </c>
      <c r="L121" s="2" t="s">
        <v>25</v>
      </c>
      <c r="M121" s="2">
        <v>12908</v>
      </c>
      <c r="N121" s="2" t="s">
        <v>11</v>
      </c>
      <c r="O121" s="2" t="s">
        <v>26</v>
      </c>
      <c r="P121" s="53">
        <v>46194</v>
      </c>
      <c r="Q121" s="2" t="s">
        <v>150</v>
      </c>
    </row>
    <row r="122" spans="1:17" x14ac:dyDescent="0.2">
      <c r="A122" s="2" t="str">
        <f>LEFT(Q122,26)</f>
        <v>sched52yr_gap8_AMI234_v7-s</v>
      </c>
      <c r="B122" s="40" t="str">
        <f t="shared" si="29"/>
        <v xml:space="preserve">.POSmean </v>
      </c>
      <c r="C122" s="2"/>
      <c r="D122" s="2" t="s">
        <v>25</v>
      </c>
      <c r="E122" s="2" t="s">
        <v>25</v>
      </c>
      <c r="F122" s="2" t="s">
        <v>25</v>
      </c>
      <c r="G122" s="2" t="s">
        <v>25</v>
      </c>
      <c r="H122" s="2" t="s">
        <v>25</v>
      </c>
      <c r="I122" s="2">
        <v>14</v>
      </c>
      <c r="J122" s="2">
        <v>-20</v>
      </c>
      <c r="K122" s="2">
        <v>269</v>
      </c>
      <c r="L122" s="2">
        <v>20</v>
      </c>
      <c r="M122" s="2">
        <v>12908</v>
      </c>
      <c r="N122" s="2" t="s">
        <v>11</v>
      </c>
      <c r="O122" s="2" t="s">
        <v>26</v>
      </c>
      <c r="P122" s="53">
        <v>46194</v>
      </c>
      <c r="Q122" s="2" t="s">
        <v>151</v>
      </c>
    </row>
    <row r="123" spans="1:17" x14ac:dyDescent="0.2">
      <c r="A123" s="20"/>
      <c r="B123" s="39"/>
      <c r="C123" s="20"/>
      <c r="D123" s="20" t="s">
        <v>25</v>
      </c>
      <c r="E123" s="20"/>
      <c r="F123" s="20"/>
      <c r="G123" s="20"/>
      <c r="H123" s="20"/>
      <c r="I123" s="20"/>
      <c r="J123" s="20"/>
      <c r="K123" s="20"/>
      <c r="L123" s="20"/>
      <c r="M123" s="20"/>
      <c r="N123" s="20"/>
      <c r="O123" s="20"/>
      <c r="P123" s="39"/>
      <c r="Q123" s="20"/>
    </row>
    <row r="124" spans="1:17" x14ac:dyDescent="0.2">
      <c r="A124" s="41" t="str">
        <f>LEFT(Q124,12)</f>
        <v>sched52yr_v7</v>
      </c>
      <c r="B124" s="48" t="str">
        <f>RIGHT(Q124,9)</f>
        <v xml:space="preserve">19780503 </v>
      </c>
      <c r="C124" s="41" t="s">
        <v>25</v>
      </c>
      <c r="D124" s="41" t="s">
        <v>25</v>
      </c>
      <c r="E124" s="41">
        <v>2776</v>
      </c>
      <c r="F124" s="41">
        <v>0.03</v>
      </c>
      <c r="G124" s="41"/>
      <c r="H124" s="41">
        <v>0.1</v>
      </c>
      <c r="I124" s="41" t="s">
        <v>25</v>
      </c>
      <c r="J124" s="41" t="s">
        <v>25</v>
      </c>
      <c r="K124" s="41" t="s">
        <v>25</v>
      </c>
      <c r="L124" s="41" t="s">
        <v>25</v>
      </c>
      <c r="M124" s="41">
        <v>12908</v>
      </c>
      <c r="N124" s="41" t="s">
        <v>11</v>
      </c>
      <c r="O124" s="41" t="s">
        <v>39</v>
      </c>
      <c r="P124" s="42">
        <v>46194</v>
      </c>
      <c r="Q124" s="41" t="s">
        <v>56</v>
      </c>
    </row>
    <row r="125" spans="1:17" x14ac:dyDescent="0.2">
      <c r="A125" s="41" t="str">
        <f>LEFT(Q125,26)</f>
        <v>sched52yr_gap8_v7.SaltSfAv</v>
      </c>
      <c r="B125" s="48" t="str">
        <f t="shared" ref="B125:B126" si="30">RIGHT(Q125,9)</f>
        <v xml:space="preserve">19780503 </v>
      </c>
      <c r="C125" s="41" t="s">
        <v>25</v>
      </c>
      <c r="D125" s="41" t="s">
        <v>25</v>
      </c>
      <c r="E125" s="41">
        <v>2856</v>
      </c>
      <c r="F125" s="41">
        <v>0.03</v>
      </c>
      <c r="G125" s="41"/>
      <c r="H125" s="41">
        <v>0.1</v>
      </c>
      <c r="I125" s="41" t="s">
        <v>25</v>
      </c>
      <c r="J125" s="41" t="s">
        <v>25</v>
      </c>
      <c r="K125" s="41" t="s">
        <v>25</v>
      </c>
      <c r="L125" s="41" t="s">
        <v>25</v>
      </c>
      <c r="M125" s="41">
        <v>12908</v>
      </c>
      <c r="N125" s="41" t="s">
        <v>11</v>
      </c>
      <c r="O125" s="41" t="s">
        <v>39</v>
      </c>
      <c r="P125" s="42">
        <v>46194</v>
      </c>
      <c r="Q125" s="41" t="s">
        <v>71</v>
      </c>
    </row>
    <row r="126" spans="1:17" x14ac:dyDescent="0.2">
      <c r="A126" s="41" t="str">
        <f>LEFT(Q126,26)</f>
        <v>sched52yr_gap8_v7-sched52y</v>
      </c>
      <c r="B126" s="48" t="str">
        <f t="shared" si="30"/>
        <v xml:space="preserve">19780503 </v>
      </c>
      <c r="C126" s="41"/>
      <c r="D126" s="41" t="s">
        <v>25</v>
      </c>
      <c r="E126" s="41" t="s">
        <v>25</v>
      </c>
      <c r="F126" s="41" t="s">
        <v>25</v>
      </c>
      <c r="G126" s="41" t="s">
        <v>25</v>
      </c>
      <c r="H126" s="41" t="s">
        <v>25</v>
      </c>
      <c r="I126" s="41">
        <v>50</v>
      </c>
      <c r="J126" s="41">
        <v>-5.0000000000000001E-3</v>
      </c>
      <c r="K126" s="41">
        <v>93</v>
      </c>
      <c r="L126" s="41">
        <v>5.0000000000000001E-3</v>
      </c>
      <c r="M126" s="41">
        <v>12908</v>
      </c>
      <c r="N126" s="41" t="s">
        <v>11</v>
      </c>
      <c r="O126" s="41" t="s">
        <v>39</v>
      </c>
      <c r="P126" s="42">
        <v>46194</v>
      </c>
      <c r="Q126" s="41" t="s">
        <v>72</v>
      </c>
    </row>
    <row r="127" spans="1:17" x14ac:dyDescent="0.2">
      <c r="B127" s="38"/>
      <c r="D127" t="s">
        <v>25</v>
      </c>
      <c r="P127" s="38"/>
    </row>
    <row r="128" spans="1:17" x14ac:dyDescent="0.2">
      <c r="A128" t="str">
        <f>LEFT(Q128,12)</f>
        <v>sched52yr_v7</v>
      </c>
      <c r="B128" s="38" t="str">
        <f>RIGHT(Q128,9)</f>
        <v xml:space="preserve">19780930 </v>
      </c>
      <c r="C128" t="s">
        <v>25</v>
      </c>
      <c r="D128" t="s">
        <v>25</v>
      </c>
      <c r="E128">
        <v>10054</v>
      </c>
      <c r="F128">
        <v>0.03</v>
      </c>
      <c r="H128">
        <v>0.1</v>
      </c>
      <c r="I128" t="s">
        <v>25</v>
      </c>
      <c r="J128" t="s">
        <v>25</v>
      </c>
      <c r="K128" t="s">
        <v>25</v>
      </c>
      <c r="L128" t="s">
        <v>25</v>
      </c>
      <c r="M128">
        <v>12908</v>
      </c>
      <c r="N128" t="s">
        <v>11</v>
      </c>
      <c r="O128" t="s">
        <v>39</v>
      </c>
      <c r="P128" s="49">
        <v>46194</v>
      </c>
      <c r="Q128" t="s">
        <v>92</v>
      </c>
    </row>
    <row r="129" spans="1:17" x14ac:dyDescent="0.2">
      <c r="A129" t="str">
        <f>LEFT(Q129,26)</f>
        <v>sched52yr_gap8_v7.SaltSfAv</v>
      </c>
      <c r="B129" s="38" t="str">
        <f t="shared" ref="B129:B130" si="31">RIGHT(Q129,9)</f>
        <v xml:space="preserve">19780930 </v>
      </c>
      <c r="C129" t="s">
        <v>25</v>
      </c>
      <c r="D129" t="s">
        <v>25</v>
      </c>
      <c r="E129">
        <v>10142</v>
      </c>
      <c r="F129">
        <v>0.03</v>
      </c>
      <c r="G129">
        <v>7</v>
      </c>
      <c r="H129">
        <v>0.1</v>
      </c>
      <c r="I129" t="s">
        <v>25</v>
      </c>
      <c r="J129" t="s">
        <v>25</v>
      </c>
      <c r="K129" t="s">
        <v>25</v>
      </c>
      <c r="L129" t="s">
        <v>25</v>
      </c>
      <c r="M129">
        <v>12908</v>
      </c>
      <c r="N129" t="s">
        <v>11</v>
      </c>
      <c r="O129" t="s">
        <v>39</v>
      </c>
      <c r="P129" s="49">
        <v>46194</v>
      </c>
      <c r="Q129" t="s">
        <v>152</v>
      </c>
    </row>
    <row r="130" spans="1:17" x14ac:dyDescent="0.2">
      <c r="A130" t="str">
        <f>LEFT(Q130,26)</f>
        <v>sched52yr_gap8_v7-sched52y</v>
      </c>
      <c r="B130" s="38" t="str">
        <f t="shared" si="31"/>
        <v xml:space="preserve">19780930 </v>
      </c>
      <c r="D130" t="s">
        <v>25</v>
      </c>
      <c r="E130" t="s">
        <v>25</v>
      </c>
      <c r="F130" t="s">
        <v>25</v>
      </c>
      <c r="G130" t="s">
        <v>25</v>
      </c>
      <c r="H130" t="s">
        <v>25</v>
      </c>
      <c r="I130">
        <v>711</v>
      </c>
      <c r="J130">
        <v>-5.0000000000000001E-3</v>
      </c>
      <c r="K130">
        <v>444</v>
      </c>
      <c r="L130">
        <v>5.0000000000000001E-3</v>
      </c>
      <c r="M130">
        <v>12908</v>
      </c>
      <c r="N130" t="s">
        <v>11</v>
      </c>
      <c r="O130" t="s">
        <v>39</v>
      </c>
      <c r="P130" s="49">
        <v>46194</v>
      </c>
      <c r="Q130" t="s">
        <v>153</v>
      </c>
    </row>
    <row r="131" spans="1:17" x14ac:dyDescent="0.2">
      <c r="B131" s="38"/>
      <c r="D131" t="s">
        <v>25</v>
      </c>
      <c r="P131" s="38"/>
    </row>
    <row r="132" spans="1:17" x14ac:dyDescent="0.2">
      <c r="A132" t="str">
        <f>LEFT(Q132,12)</f>
        <v>sched52yr_v7</v>
      </c>
      <c r="B132" s="38" t="str">
        <f>RIGHT(Q132,9)</f>
        <v xml:space="preserve">19970423 </v>
      </c>
      <c r="C132" t="s">
        <v>25</v>
      </c>
      <c r="D132" t="s">
        <v>25</v>
      </c>
      <c r="E132">
        <v>2340</v>
      </c>
      <c r="F132">
        <v>0.03</v>
      </c>
      <c r="H132">
        <v>0.1</v>
      </c>
      <c r="I132" t="s">
        <v>25</v>
      </c>
      <c r="J132" t="s">
        <v>25</v>
      </c>
      <c r="K132" t="s">
        <v>25</v>
      </c>
      <c r="L132" t="s">
        <v>25</v>
      </c>
      <c r="M132">
        <v>12908</v>
      </c>
      <c r="N132" t="s">
        <v>11</v>
      </c>
      <c r="O132" t="s">
        <v>39</v>
      </c>
      <c r="P132" s="49">
        <v>46194</v>
      </c>
      <c r="Q132" t="s">
        <v>95</v>
      </c>
    </row>
    <row r="133" spans="1:17" x14ac:dyDescent="0.2">
      <c r="A133" t="str">
        <f>LEFT(Q133,26)</f>
        <v>sched52yr_gap8_v7.SaltSfAv</v>
      </c>
      <c r="B133" s="38" t="str">
        <f t="shared" ref="B133:B134" si="32">RIGHT(Q133,9)</f>
        <v xml:space="preserve">19970423 </v>
      </c>
      <c r="C133" t="s">
        <v>25</v>
      </c>
      <c r="D133" t="s">
        <v>25</v>
      </c>
      <c r="E133">
        <v>2455</v>
      </c>
      <c r="F133">
        <v>0.03</v>
      </c>
      <c r="H133">
        <v>0.1</v>
      </c>
      <c r="I133" t="s">
        <v>25</v>
      </c>
      <c r="J133" t="s">
        <v>25</v>
      </c>
      <c r="K133" t="s">
        <v>25</v>
      </c>
      <c r="L133" t="s">
        <v>25</v>
      </c>
      <c r="M133">
        <v>12908</v>
      </c>
      <c r="N133" t="s">
        <v>11</v>
      </c>
      <c r="O133" t="s">
        <v>39</v>
      </c>
      <c r="P133" s="49">
        <v>46194</v>
      </c>
      <c r="Q133" t="s">
        <v>154</v>
      </c>
    </row>
    <row r="134" spans="1:17" x14ac:dyDescent="0.2">
      <c r="A134" t="str">
        <f>LEFT(Q134,26)</f>
        <v>sched52yr_gap8_v7-sched52y</v>
      </c>
      <c r="B134" s="38" t="str">
        <f t="shared" si="32"/>
        <v xml:space="preserve">19970423 </v>
      </c>
      <c r="D134" t="s">
        <v>25</v>
      </c>
      <c r="E134" t="s">
        <v>25</v>
      </c>
      <c r="F134" t="s">
        <v>25</v>
      </c>
      <c r="G134" t="s">
        <v>25</v>
      </c>
      <c r="H134" t="s">
        <v>25</v>
      </c>
      <c r="I134">
        <v>129</v>
      </c>
      <c r="J134">
        <v>-5.0000000000000001E-3</v>
      </c>
      <c r="K134">
        <v>39</v>
      </c>
      <c r="L134">
        <v>5.0000000000000001E-3</v>
      </c>
      <c r="M134">
        <v>12908</v>
      </c>
      <c r="N134" t="s">
        <v>11</v>
      </c>
      <c r="O134" t="s">
        <v>39</v>
      </c>
      <c r="P134" s="49">
        <v>46194</v>
      </c>
      <c r="Q134" t="s">
        <v>155</v>
      </c>
    </row>
    <row r="135" spans="1:17" x14ac:dyDescent="0.2">
      <c r="B135" s="38"/>
      <c r="D135" t="s">
        <v>25</v>
      </c>
      <c r="P135" s="38"/>
    </row>
    <row r="136" spans="1:17" x14ac:dyDescent="0.2">
      <c r="A136" s="50" t="str">
        <f>LEFT(Q136,12)</f>
        <v>sched52yr_v7</v>
      </c>
      <c r="B136" s="51" t="str">
        <f>RIGHT(Q136,9)</f>
        <v xml:space="preserve">19971020 </v>
      </c>
      <c r="C136" s="50" t="s">
        <v>25</v>
      </c>
      <c r="D136" s="50" t="s">
        <v>25</v>
      </c>
      <c r="E136" s="50">
        <v>11027</v>
      </c>
      <c r="F136" s="50">
        <v>0.03</v>
      </c>
      <c r="G136" s="50">
        <v>1</v>
      </c>
      <c r="H136" s="50">
        <v>0.1</v>
      </c>
      <c r="I136" s="50" t="s">
        <v>25</v>
      </c>
      <c r="J136" s="50" t="s">
        <v>25</v>
      </c>
      <c r="K136" s="50" t="s">
        <v>25</v>
      </c>
      <c r="L136" s="50" t="s">
        <v>25</v>
      </c>
      <c r="M136" s="50">
        <v>12908</v>
      </c>
      <c r="N136" s="50" t="s">
        <v>11</v>
      </c>
      <c r="O136" s="50" t="s">
        <v>39</v>
      </c>
      <c r="P136" s="52">
        <v>46194</v>
      </c>
      <c r="Q136" s="50" t="s">
        <v>98</v>
      </c>
    </row>
    <row r="137" spans="1:17" x14ac:dyDescent="0.2">
      <c r="A137" s="50" t="str">
        <f>LEFT(Q137,26)</f>
        <v>sched52yr_gap8_v7.SaltSfAv</v>
      </c>
      <c r="B137" s="51" t="str">
        <f t="shared" ref="B137:B138" si="33">RIGHT(Q137,9)</f>
        <v xml:space="preserve">19971020 </v>
      </c>
      <c r="C137" s="50" t="s">
        <v>25</v>
      </c>
      <c r="D137" s="50" t="s">
        <v>25</v>
      </c>
      <c r="E137" s="50">
        <v>11012</v>
      </c>
      <c r="F137" s="50">
        <v>0.03</v>
      </c>
      <c r="G137" s="50">
        <v>1</v>
      </c>
      <c r="H137" s="50">
        <v>0.1</v>
      </c>
      <c r="I137" s="50" t="s">
        <v>25</v>
      </c>
      <c r="J137" s="50" t="s">
        <v>25</v>
      </c>
      <c r="K137" s="50" t="s">
        <v>25</v>
      </c>
      <c r="L137" s="50" t="s">
        <v>25</v>
      </c>
      <c r="M137" s="50">
        <v>12908</v>
      </c>
      <c r="N137" s="50" t="s">
        <v>11</v>
      </c>
      <c r="O137" s="50" t="s">
        <v>39</v>
      </c>
      <c r="P137" s="52">
        <v>46194</v>
      </c>
      <c r="Q137" s="50" t="s">
        <v>156</v>
      </c>
    </row>
    <row r="138" spans="1:17" x14ac:dyDescent="0.2">
      <c r="A138" s="50" t="str">
        <f>LEFT(Q138,26)</f>
        <v>sched52yr_gap8_v7-sched52y</v>
      </c>
      <c r="B138" s="51" t="str">
        <f t="shared" si="33"/>
        <v xml:space="preserve">19971020 </v>
      </c>
      <c r="C138" s="50"/>
      <c r="D138" s="50" t="s">
        <v>25</v>
      </c>
      <c r="E138" s="50" t="s">
        <v>25</v>
      </c>
      <c r="F138" s="50" t="s">
        <v>25</v>
      </c>
      <c r="G138" s="50" t="s">
        <v>25</v>
      </c>
      <c r="H138" s="50" t="s">
        <v>25</v>
      </c>
      <c r="I138" s="50">
        <v>200</v>
      </c>
      <c r="J138" s="50">
        <v>-5.0000000000000001E-3</v>
      </c>
      <c r="K138" s="50">
        <v>88</v>
      </c>
      <c r="L138" s="50">
        <v>5.0000000000000001E-3</v>
      </c>
      <c r="M138" s="50">
        <v>12908</v>
      </c>
      <c r="N138" s="50" t="s">
        <v>11</v>
      </c>
      <c r="O138" s="50" t="s">
        <v>39</v>
      </c>
      <c r="P138" s="52">
        <v>46194</v>
      </c>
      <c r="Q138" s="50" t="s">
        <v>157</v>
      </c>
    </row>
    <row r="139" spans="1:17" x14ac:dyDescent="0.2">
      <c r="B139" s="38"/>
      <c r="D139" t="s">
        <v>25</v>
      </c>
      <c r="P139" s="38"/>
    </row>
    <row r="140" spans="1:17" x14ac:dyDescent="0.2">
      <c r="A140" s="2" t="str">
        <f>LEFT(Q140,12)</f>
        <v>sched52yr_v7</v>
      </c>
      <c r="B140" s="40" t="str">
        <f>RIGHT(Q140,9)</f>
        <v xml:space="preserve">.POSmean </v>
      </c>
      <c r="C140" s="2" t="s">
        <v>25</v>
      </c>
      <c r="D140" s="2" t="s">
        <v>25</v>
      </c>
      <c r="E140" s="2">
        <v>11978</v>
      </c>
      <c r="F140" s="2">
        <v>0.03</v>
      </c>
      <c r="G140" s="2"/>
      <c r="H140" s="2">
        <v>0.1</v>
      </c>
      <c r="I140" s="2" t="s">
        <v>25</v>
      </c>
      <c r="J140" s="2" t="s">
        <v>25</v>
      </c>
      <c r="K140" s="2" t="s">
        <v>25</v>
      </c>
      <c r="L140" s="2" t="s">
        <v>25</v>
      </c>
      <c r="M140" s="2">
        <v>12908</v>
      </c>
      <c r="N140" s="2" t="s">
        <v>11</v>
      </c>
      <c r="O140" s="2" t="s">
        <v>39</v>
      </c>
      <c r="P140" s="53">
        <v>46194</v>
      </c>
      <c r="Q140" s="2" t="s">
        <v>101</v>
      </c>
    </row>
    <row r="141" spans="1:17" x14ac:dyDescent="0.2">
      <c r="A141" s="2" t="str">
        <f>LEFT(Q141,26)</f>
        <v>sched52yr_gap8_v7.SaltSfAv</v>
      </c>
      <c r="B141" s="40" t="str">
        <f t="shared" ref="B141:B142" si="34">RIGHT(Q141,9)</f>
        <v xml:space="preserve">.POSmean </v>
      </c>
      <c r="C141" s="2" t="s">
        <v>25</v>
      </c>
      <c r="D141" s="2" t="s">
        <v>25</v>
      </c>
      <c r="E141" s="2">
        <v>12014</v>
      </c>
      <c r="F141" s="2">
        <v>0.03</v>
      </c>
      <c r="G141" s="2"/>
      <c r="H141" s="2">
        <v>0.1</v>
      </c>
      <c r="I141" s="2" t="s">
        <v>25</v>
      </c>
      <c r="J141" s="2" t="s">
        <v>25</v>
      </c>
      <c r="K141" s="2" t="s">
        <v>25</v>
      </c>
      <c r="L141" s="2" t="s">
        <v>25</v>
      </c>
      <c r="M141" s="2">
        <v>12908</v>
      </c>
      <c r="N141" s="2" t="s">
        <v>11</v>
      </c>
      <c r="O141" s="2" t="s">
        <v>39</v>
      </c>
      <c r="P141" s="53">
        <v>46194</v>
      </c>
      <c r="Q141" s="2" t="s">
        <v>158</v>
      </c>
    </row>
    <row r="142" spans="1:17" x14ac:dyDescent="0.2">
      <c r="A142" s="2" t="str">
        <f>LEFT(Q142,26)</f>
        <v>sched52yr_gap8_v7-sched52y</v>
      </c>
      <c r="B142" s="40" t="str">
        <f t="shared" si="34"/>
        <v xml:space="preserve">.POSmean </v>
      </c>
      <c r="C142" s="2"/>
      <c r="D142" s="2" t="s">
        <v>25</v>
      </c>
      <c r="E142" s="2" t="s">
        <v>25</v>
      </c>
      <c r="F142" s="2" t="s">
        <v>25</v>
      </c>
      <c r="G142" s="2" t="s">
        <v>25</v>
      </c>
      <c r="H142" s="2" t="s">
        <v>25</v>
      </c>
      <c r="I142" s="2"/>
      <c r="J142" s="2">
        <v>-5.0000000000000001E-3</v>
      </c>
      <c r="K142" s="2">
        <v>7</v>
      </c>
      <c r="L142" s="2">
        <v>5.0000000000000001E-3</v>
      </c>
      <c r="M142" s="2">
        <v>12908</v>
      </c>
      <c r="N142" s="2" t="s">
        <v>11</v>
      </c>
      <c r="O142" s="2" t="s">
        <v>39</v>
      </c>
      <c r="P142" s="53">
        <v>46194</v>
      </c>
      <c r="Q142" s="2" t="s">
        <v>159</v>
      </c>
    </row>
    <row r="143" spans="1:17" x14ac:dyDescent="0.2">
      <c r="B143" s="38"/>
      <c r="D143" t="s">
        <v>25</v>
      </c>
      <c r="P143" s="38"/>
    </row>
    <row r="144" spans="1:17" x14ac:dyDescent="0.2">
      <c r="A144" s="41" t="str">
        <f>LEFT(Q144,12)</f>
        <v>sched52yr_v7</v>
      </c>
      <c r="B144" s="48" t="str">
        <f>RIGHT(Q144,9)</f>
        <v xml:space="preserve">19780503 </v>
      </c>
      <c r="C144" s="41" t="s">
        <v>25</v>
      </c>
      <c r="D144" s="41" t="s">
        <v>25</v>
      </c>
      <c r="E144" s="41">
        <v>339</v>
      </c>
      <c r="F144" s="41">
        <v>0.1</v>
      </c>
      <c r="G144" s="41"/>
      <c r="H144" s="41">
        <v>0.3</v>
      </c>
      <c r="I144" s="41" t="s">
        <v>25</v>
      </c>
      <c r="J144" s="41" t="s">
        <v>25</v>
      </c>
      <c r="K144" s="41" t="s">
        <v>25</v>
      </c>
      <c r="L144" s="41" t="s">
        <v>25</v>
      </c>
      <c r="M144" s="41">
        <v>12908</v>
      </c>
      <c r="N144" s="41" t="s">
        <v>11</v>
      </c>
      <c r="O144" s="41" t="s">
        <v>40</v>
      </c>
      <c r="P144" s="42">
        <v>46194</v>
      </c>
      <c r="Q144" s="41" t="s">
        <v>59</v>
      </c>
    </row>
    <row r="145" spans="1:17" x14ac:dyDescent="0.2">
      <c r="A145" s="41" t="str">
        <f>LEFT(Q145,26)</f>
        <v>sched52yr_gap8_v7.HydRelDe</v>
      </c>
      <c r="B145" s="48" t="str">
        <f t="shared" ref="B145:B146" si="35">RIGHT(Q145,9)</f>
        <v xml:space="preserve">19780503 </v>
      </c>
      <c r="C145" s="41" t="s">
        <v>25</v>
      </c>
      <c r="D145" s="41" t="s">
        <v>25</v>
      </c>
      <c r="E145" s="41">
        <v>341</v>
      </c>
      <c r="F145" s="41">
        <v>0.1</v>
      </c>
      <c r="G145" s="41"/>
      <c r="H145" s="41">
        <v>0.3</v>
      </c>
      <c r="I145" s="41" t="s">
        <v>25</v>
      </c>
      <c r="J145" s="41" t="s">
        <v>25</v>
      </c>
      <c r="K145" s="41" t="s">
        <v>25</v>
      </c>
      <c r="L145" s="41" t="s">
        <v>25</v>
      </c>
      <c r="M145" s="41">
        <v>12908</v>
      </c>
      <c r="N145" s="41" t="s">
        <v>11</v>
      </c>
      <c r="O145" s="41" t="s">
        <v>40</v>
      </c>
      <c r="P145" s="42">
        <v>46194</v>
      </c>
      <c r="Q145" s="41" t="s">
        <v>73</v>
      </c>
    </row>
    <row r="146" spans="1:17" x14ac:dyDescent="0.2">
      <c r="A146" s="41" t="str">
        <f>LEFT(Q146,26)</f>
        <v>sched52yr_gap8_v7-sched52y</v>
      </c>
      <c r="B146" s="48" t="str">
        <f t="shared" si="35"/>
        <v xml:space="preserve">19780503 </v>
      </c>
      <c r="C146" s="41"/>
      <c r="D146" s="41" t="s">
        <v>25</v>
      </c>
      <c r="E146" s="41" t="s">
        <v>25</v>
      </c>
      <c r="F146" s="41" t="s">
        <v>25</v>
      </c>
      <c r="G146" s="41" t="s">
        <v>25</v>
      </c>
      <c r="H146" s="41" t="s">
        <v>25</v>
      </c>
      <c r="I146" s="41">
        <v>33</v>
      </c>
      <c r="J146" s="41">
        <v>-0.02</v>
      </c>
      <c r="K146" s="41">
        <v>164</v>
      </c>
      <c r="L146" s="41">
        <v>0.02</v>
      </c>
      <c r="M146" s="41">
        <v>12908</v>
      </c>
      <c r="N146" s="41" t="s">
        <v>11</v>
      </c>
      <c r="O146" s="41" t="s">
        <v>40</v>
      </c>
      <c r="P146" s="42">
        <v>46194</v>
      </c>
      <c r="Q146" s="41" t="s">
        <v>74</v>
      </c>
    </row>
    <row r="147" spans="1:17" x14ac:dyDescent="0.2">
      <c r="B147" s="38"/>
      <c r="D147" t="s">
        <v>25</v>
      </c>
      <c r="P147" s="38"/>
    </row>
    <row r="148" spans="1:17" x14ac:dyDescent="0.2">
      <c r="A148" t="str">
        <f>LEFT(Q148,12)</f>
        <v>sched52yr_v7</v>
      </c>
      <c r="B148" s="38" t="str">
        <f>RIGHT(Q148,9)</f>
        <v xml:space="preserve">19780930 </v>
      </c>
      <c r="C148" t="s">
        <v>25</v>
      </c>
      <c r="D148" t="s">
        <v>25</v>
      </c>
      <c r="E148">
        <v>8586</v>
      </c>
      <c r="F148">
        <v>0.1</v>
      </c>
      <c r="G148">
        <v>1147</v>
      </c>
      <c r="H148">
        <v>0.3</v>
      </c>
      <c r="I148" t="s">
        <v>25</v>
      </c>
      <c r="J148" t="s">
        <v>25</v>
      </c>
      <c r="K148" t="s">
        <v>25</v>
      </c>
      <c r="L148" t="s">
        <v>25</v>
      </c>
      <c r="M148">
        <v>12908</v>
      </c>
      <c r="N148" t="s">
        <v>11</v>
      </c>
      <c r="O148" t="s">
        <v>40</v>
      </c>
      <c r="P148" s="49">
        <v>46194</v>
      </c>
      <c r="Q148" t="s">
        <v>104</v>
      </c>
    </row>
    <row r="149" spans="1:17" x14ac:dyDescent="0.2">
      <c r="A149" t="str">
        <f>LEFT(Q149,26)</f>
        <v>sched52yr_gap8_v7.HydRelDe</v>
      </c>
      <c r="B149" s="38" t="str">
        <f t="shared" ref="B149:B150" si="36">RIGHT(Q149,9)</f>
        <v xml:space="preserve">19780930 </v>
      </c>
      <c r="C149" t="s">
        <v>25</v>
      </c>
      <c r="D149" t="s">
        <v>25</v>
      </c>
      <c r="E149">
        <v>8590</v>
      </c>
      <c r="F149">
        <v>0.1</v>
      </c>
      <c r="G149">
        <v>958</v>
      </c>
      <c r="H149">
        <v>0.3</v>
      </c>
      <c r="I149" t="s">
        <v>25</v>
      </c>
      <c r="J149" t="s">
        <v>25</v>
      </c>
      <c r="K149" t="s">
        <v>25</v>
      </c>
      <c r="L149" t="s">
        <v>25</v>
      </c>
      <c r="M149">
        <v>12908</v>
      </c>
      <c r="N149" t="s">
        <v>11</v>
      </c>
      <c r="O149" t="s">
        <v>40</v>
      </c>
      <c r="P149" s="49">
        <v>46194</v>
      </c>
      <c r="Q149" t="s">
        <v>160</v>
      </c>
    </row>
    <row r="150" spans="1:17" x14ac:dyDescent="0.2">
      <c r="A150" t="str">
        <f>LEFT(Q150,26)</f>
        <v>sched52yr_gap8_v7-sched52y</v>
      </c>
      <c r="B150" s="38" t="str">
        <f t="shared" si="36"/>
        <v xml:space="preserve">19780930 </v>
      </c>
      <c r="D150" t="s">
        <v>25</v>
      </c>
      <c r="E150" t="s">
        <v>25</v>
      </c>
      <c r="F150" t="s">
        <v>25</v>
      </c>
      <c r="G150" t="s">
        <v>25</v>
      </c>
      <c r="H150" t="s">
        <v>25</v>
      </c>
      <c r="J150">
        <v>-0.02</v>
      </c>
      <c r="K150">
        <v>71</v>
      </c>
      <c r="L150">
        <v>0.02</v>
      </c>
      <c r="M150">
        <v>12908</v>
      </c>
      <c r="N150" t="s">
        <v>11</v>
      </c>
      <c r="O150" t="s">
        <v>40</v>
      </c>
      <c r="P150" s="49">
        <v>46194</v>
      </c>
      <c r="Q150" t="s">
        <v>161</v>
      </c>
    </row>
    <row r="151" spans="1:17" x14ac:dyDescent="0.2">
      <c r="B151" s="38"/>
      <c r="D151" t="s">
        <v>25</v>
      </c>
      <c r="P151" s="38"/>
    </row>
    <row r="152" spans="1:17" x14ac:dyDescent="0.2">
      <c r="A152" t="str">
        <f>LEFT(Q152,12)</f>
        <v>sched52yr_v7</v>
      </c>
      <c r="B152" s="38" t="str">
        <f>RIGHT(Q152,9)</f>
        <v xml:space="preserve">19970423 </v>
      </c>
      <c r="C152" t="s">
        <v>25</v>
      </c>
      <c r="D152" t="s">
        <v>25</v>
      </c>
      <c r="E152">
        <v>777</v>
      </c>
      <c r="F152">
        <v>0.1</v>
      </c>
      <c r="G152">
        <v>5</v>
      </c>
      <c r="H152">
        <v>0.3</v>
      </c>
      <c r="I152" t="s">
        <v>25</v>
      </c>
      <c r="J152" t="s">
        <v>25</v>
      </c>
      <c r="K152" t="s">
        <v>25</v>
      </c>
      <c r="L152" t="s">
        <v>25</v>
      </c>
      <c r="M152">
        <v>12908</v>
      </c>
      <c r="N152" t="s">
        <v>11</v>
      </c>
      <c r="O152" t="s">
        <v>40</v>
      </c>
      <c r="P152" s="49">
        <v>46194</v>
      </c>
      <c r="Q152" t="s">
        <v>107</v>
      </c>
    </row>
    <row r="153" spans="1:17" x14ac:dyDescent="0.2">
      <c r="A153" t="str">
        <f>LEFT(Q153,26)</f>
        <v>sched52yr_gap8_v7.HydRelDe</v>
      </c>
      <c r="B153" s="38" t="str">
        <f t="shared" ref="B153:B154" si="37">RIGHT(Q153,9)</f>
        <v xml:space="preserve">19970423 </v>
      </c>
      <c r="C153" t="s">
        <v>25</v>
      </c>
      <c r="D153" t="s">
        <v>25</v>
      </c>
      <c r="E153">
        <v>760</v>
      </c>
      <c r="F153">
        <v>0.1</v>
      </c>
      <c r="G153">
        <v>4</v>
      </c>
      <c r="H153">
        <v>0.3</v>
      </c>
      <c r="I153" t="s">
        <v>25</v>
      </c>
      <c r="J153" t="s">
        <v>25</v>
      </c>
      <c r="K153" t="s">
        <v>25</v>
      </c>
      <c r="L153" t="s">
        <v>25</v>
      </c>
      <c r="M153">
        <v>12908</v>
      </c>
      <c r="N153" t="s">
        <v>11</v>
      </c>
      <c r="O153" t="s">
        <v>40</v>
      </c>
      <c r="P153" s="49">
        <v>46194</v>
      </c>
      <c r="Q153" t="s">
        <v>162</v>
      </c>
    </row>
    <row r="154" spans="1:17" x14ac:dyDescent="0.2">
      <c r="A154" t="str">
        <f>LEFT(Q154,26)</f>
        <v>sched52yr_gap8_v7-sched52y</v>
      </c>
      <c r="B154" s="38" t="str">
        <f t="shared" si="37"/>
        <v xml:space="preserve">19970423 </v>
      </c>
      <c r="D154" t="s">
        <v>25</v>
      </c>
      <c r="E154" t="s">
        <v>25</v>
      </c>
      <c r="F154" t="s">
        <v>25</v>
      </c>
      <c r="G154" t="s">
        <v>25</v>
      </c>
      <c r="H154" t="s">
        <v>25</v>
      </c>
      <c r="I154">
        <v>16</v>
      </c>
      <c r="J154">
        <v>-0.02</v>
      </c>
      <c r="K154">
        <v>8</v>
      </c>
      <c r="L154">
        <v>0.02</v>
      </c>
      <c r="M154">
        <v>12908</v>
      </c>
      <c r="N154" t="s">
        <v>11</v>
      </c>
      <c r="O154" t="s">
        <v>40</v>
      </c>
      <c r="P154" s="49">
        <v>46194</v>
      </c>
      <c r="Q154" t="s">
        <v>163</v>
      </c>
    </row>
    <row r="155" spans="1:17" x14ac:dyDescent="0.2">
      <c r="B155" s="38"/>
      <c r="D155" t="s">
        <v>25</v>
      </c>
      <c r="P155" s="38"/>
    </row>
    <row r="156" spans="1:17" x14ac:dyDescent="0.2">
      <c r="A156" s="50" t="str">
        <f>LEFT(Q156,12)</f>
        <v>sched52yr_v7</v>
      </c>
      <c r="B156" s="51" t="str">
        <f>RIGHT(Q156,9)</f>
        <v xml:space="preserve">19971020 </v>
      </c>
      <c r="C156" s="50" t="s">
        <v>25</v>
      </c>
      <c r="D156" s="50" t="s">
        <v>25</v>
      </c>
      <c r="E156" s="50">
        <v>10593</v>
      </c>
      <c r="F156" s="50">
        <v>0.1</v>
      </c>
      <c r="G156" s="50">
        <v>3750</v>
      </c>
      <c r="H156" s="50">
        <v>0.3</v>
      </c>
      <c r="I156" s="50" t="s">
        <v>25</v>
      </c>
      <c r="J156" s="50" t="s">
        <v>25</v>
      </c>
      <c r="K156" s="50" t="s">
        <v>25</v>
      </c>
      <c r="L156" s="50" t="s">
        <v>25</v>
      </c>
      <c r="M156" s="50">
        <v>12908</v>
      </c>
      <c r="N156" s="50" t="s">
        <v>11</v>
      </c>
      <c r="O156" s="50" t="s">
        <v>40</v>
      </c>
      <c r="P156" s="52">
        <v>46194</v>
      </c>
      <c r="Q156" s="50" t="s">
        <v>110</v>
      </c>
    </row>
    <row r="157" spans="1:17" x14ac:dyDescent="0.2">
      <c r="A157" s="50" t="str">
        <f>LEFT(Q157,26)</f>
        <v>sched52yr_gap8_v7.HydRelDe</v>
      </c>
      <c r="B157" s="51" t="str">
        <f t="shared" ref="B157:B158" si="38">RIGHT(Q157,9)</f>
        <v xml:space="preserve">19971020 </v>
      </c>
      <c r="C157" s="50" t="s">
        <v>25</v>
      </c>
      <c r="D157" s="50" t="s">
        <v>25</v>
      </c>
      <c r="E157" s="50">
        <v>10593</v>
      </c>
      <c r="F157" s="50">
        <v>0.1</v>
      </c>
      <c r="G157" s="50">
        <v>3710</v>
      </c>
      <c r="H157" s="50">
        <v>0.3</v>
      </c>
      <c r="I157" s="50" t="s">
        <v>25</v>
      </c>
      <c r="J157" s="50" t="s">
        <v>25</v>
      </c>
      <c r="K157" s="50" t="s">
        <v>25</v>
      </c>
      <c r="L157" s="50" t="s">
        <v>25</v>
      </c>
      <c r="M157" s="50">
        <v>12908</v>
      </c>
      <c r="N157" s="50" t="s">
        <v>11</v>
      </c>
      <c r="O157" s="50" t="s">
        <v>40</v>
      </c>
      <c r="P157" s="52">
        <v>46194</v>
      </c>
      <c r="Q157" s="50" t="s">
        <v>164</v>
      </c>
    </row>
    <row r="158" spans="1:17" x14ac:dyDescent="0.2">
      <c r="A158" s="50" t="str">
        <f>LEFT(Q158,26)</f>
        <v>sched52yr_gap8_v7-sched52y</v>
      </c>
      <c r="B158" s="51" t="str">
        <f t="shared" si="38"/>
        <v xml:space="preserve">19971020 </v>
      </c>
      <c r="C158" s="50"/>
      <c r="D158" s="50" t="s">
        <v>25</v>
      </c>
      <c r="E158" s="50" t="s">
        <v>25</v>
      </c>
      <c r="F158" s="50" t="s">
        <v>25</v>
      </c>
      <c r="G158" s="50" t="s">
        <v>25</v>
      </c>
      <c r="H158" s="50" t="s">
        <v>25</v>
      </c>
      <c r="I158" s="50">
        <v>10</v>
      </c>
      <c r="J158" s="50">
        <v>-0.02</v>
      </c>
      <c r="K158" s="50">
        <v>9</v>
      </c>
      <c r="L158" s="50">
        <v>0.02</v>
      </c>
      <c r="M158" s="50">
        <v>12908</v>
      </c>
      <c r="N158" s="50" t="s">
        <v>11</v>
      </c>
      <c r="O158" s="50" t="s">
        <v>40</v>
      </c>
      <c r="P158" s="52">
        <v>46194</v>
      </c>
      <c r="Q158" s="50" t="s">
        <v>165</v>
      </c>
    </row>
    <row r="159" spans="1:17" x14ac:dyDescent="0.2">
      <c r="B159" s="38"/>
      <c r="D159" t="s">
        <v>25</v>
      </c>
      <c r="P159" s="38"/>
    </row>
    <row r="160" spans="1:17" x14ac:dyDescent="0.2">
      <c r="A160" s="2" t="str">
        <f>LEFT(Q160,12)</f>
        <v>sched52yr_v7</v>
      </c>
      <c r="B160" s="40" t="str">
        <f>RIGHT(Q160,9)</f>
        <v xml:space="preserve">.POSmean </v>
      </c>
      <c r="C160" s="2" t="s">
        <v>25</v>
      </c>
      <c r="D160" s="2" t="s">
        <v>25</v>
      </c>
      <c r="E160" s="2">
        <v>5243</v>
      </c>
      <c r="F160" s="2">
        <v>0.1</v>
      </c>
      <c r="G160" s="2"/>
      <c r="H160" s="2">
        <v>0.3</v>
      </c>
      <c r="I160" s="2" t="s">
        <v>25</v>
      </c>
      <c r="J160" s="2" t="s">
        <v>25</v>
      </c>
      <c r="K160" s="2" t="s">
        <v>25</v>
      </c>
      <c r="L160" s="2" t="s">
        <v>25</v>
      </c>
      <c r="M160" s="2">
        <v>12908</v>
      </c>
      <c r="N160" s="2" t="s">
        <v>11</v>
      </c>
      <c r="O160" s="2" t="s">
        <v>40</v>
      </c>
      <c r="P160" s="53">
        <v>46194</v>
      </c>
      <c r="Q160" s="2" t="s">
        <v>113</v>
      </c>
    </row>
    <row r="161" spans="1:17" x14ac:dyDescent="0.2">
      <c r="A161" s="2" t="str">
        <f>LEFT(Q161,26)</f>
        <v>sched52yr_gap8_v7.HydRelDe</v>
      </c>
      <c r="B161" s="40" t="str">
        <f t="shared" ref="B161:B162" si="39">RIGHT(Q161,9)</f>
        <v xml:space="preserve">.POSmean </v>
      </c>
      <c r="C161" s="2" t="s">
        <v>25</v>
      </c>
      <c r="D161" s="2" t="s">
        <v>25</v>
      </c>
      <c r="E161" s="2">
        <v>5240</v>
      </c>
      <c r="F161" s="2">
        <v>0.1</v>
      </c>
      <c r="G161" s="2">
        <v>1</v>
      </c>
      <c r="H161" s="2">
        <v>0.3</v>
      </c>
      <c r="I161" s="2" t="s">
        <v>25</v>
      </c>
      <c r="J161" s="2" t="s">
        <v>25</v>
      </c>
      <c r="K161" s="2" t="s">
        <v>25</v>
      </c>
      <c r="L161" s="2" t="s">
        <v>25</v>
      </c>
      <c r="M161" s="2">
        <v>12908</v>
      </c>
      <c r="N161" s="2" t="s">
        <v>11</v>
      </c>
      <c r="O161" s="2" t="s">
        <v>40</v>
      </c>
      <c r="P161" s="53">
        <v>46194</v>
      </c>
      <c r="Q161" s="2" t="s">
        <v>166</v>
      </c>
    </row>
    <row r="162" spans="1:17" x14ac:dyDescent="0.2">
      <c r="A162" s="2" t="str">
        <f>LEFT(Q162,26)</f>
        <v>sched52yr_gap8_v7-sched52y</v>
      </c>
      <c r="B162" s="40" t="str">
        <f t="shared" si="39"/>
        <v xml:space="preserve">.POSmean </v>
      </c>
      <c r="C162" s="2"/>
      <c r="D162" s="2" t="s">
        <v>25</v>
      </c>
      <c r="E162" s="2" t="s">
        <v>25</v>
      </c>
      <c r="F162" s="2" t="s">
        <v>25</v>
      </c>
      <c r="G162" s="2" t="s">
        <v>25</v>
      </c>
      <c r="H162" s="2" t="s">
        <v>25</v>
      </c>
      <c r="I162" s="2">
        <v>8</v>
      </c>
      <c r="J162" s="2">
        <v>-0.02</v>
      </c>
      <c r="K162" s="2">
        <v>8</v>
      </c>
      <c r="L162" s="2">
        <v>0.02</v>
      </c>
      <c r="M162" s="2">
        <v>12908</v>
      </c>
      <c r="N162" s="2" t="s">
        <v>11</v>
      </c>
      <c r="O162" s="2" t="s">
        <v>40</v>
      </c>
      <c r="P162" s="53">
        <v>46194</v>
      </c>
      <c r="Q162" s="2" t="s">
        <v>167</v>
      </c>
    </row>
    <row r="163" spans="1:17" x14ac:dyDescent="0.2">
      <c r="B163" s="38"/>
      <c r="D163" t="s">
        <v>25</v>
      </c>
      <c r="P163" s="38"/>
    </row>
    <row r="164" spans="1:17" x14ac:dyDescent="0.2">
      <c r="A164" s="41" t="str">
        <f>LEFT(Q164,12)</f>
        <v>sched52yr_v7</v>
      </c>
      <c r="B164" s="48" t="str">
        <f>RIGHT(Q164,9)</f>
        <v xml:space="preserve">19780503 </v>
      </c>
      <c r="C164" s="41" t="s">
        <v>25</v>
      </c>
      <c r="D164" s="41" t="s">
        <v>25</v>
      </c>
      <c r="E164" s="41">
        <v>3581</v>
      </c>
      <c r="F164" s="41">
        <v>100</v>
      </c>
      <c r="G164" s="41">
        <v>146</v>
      </c>
      <c r="H164" s="41">
        <v>400</v>
      </c>
      <c r="I164" s="41" t="s">
        <v>25</v>
      </c>
      <c r="J164" s="41" t="s">
        <v>25</v>
      </c>
      <c r="K164" s="41" t="s">
        <v>25</v>
      </c>
      <c r="L164" s="41" t="s">
        <v>25</v>
      </c>
      <c r="M164" s="41">
        <v>12908</v>
      </c>
      <c r="N164" s="41" t="s">
        <v>11</v>
      </c>
      <c r="O164" s="41" t="s">
        <v>26</v>
      </c>
      <c r="P164" s="42">
        <v>46194</v>
      </c>
      <c r="Q164" s="41" t="s">
        <v>62</v>
      </c>
    </row>
    <row r="165" spans="1:17" x14ac:dyDescent="0.2">
      <c r="A165" s="41" t="str">
        <f>LEFT(Q165,26)</f>
        <v>sched52yr_gap8_v7.SF_WT_VE</v>
      </c>
      <c r="B165" s="48" t="str">
        <f t="shared" ref="B165:B166" si="40">RIGHT(Q165,9)</f>
        <v xml:space="preserve">19780503 </v>
      </c>
      <c r="C165" s="41" t="s">
        <v>25</v>
      </c>
      <c r="D165" s="41" t="s">
        <v>25</v>
      </c>
      <c r="E165" s="41">
        <v>3674</v>
      </c>
      <c r="F165" s="41">
        <v>100</v>
      </c>
      <c r="G165" s="41">
        <v>143</v>
      </c>
      <c r="H165" s="41">
        <v>400</v>
      </c>
      <c r="I165" s="41" t="s">
        <v>25</v>
      </c>
      <c r="J165" s="41" t="s">
        <v>25</v>
      </c>
      <c r="K165" s="41" t="s">
        <v>25</v>
      </c>
      <c r="L165" s="41" t="s">
        <v>25</v>
      </c>
      <c r="M165" s="41">
        <v>12908</v>
      </c>
      <c r="N165" s="41" t="s">
        <v>11</v>
      </c>
      <c r="O165" s="41" t="s">
        <v>26</v>
      </c>
      <c r="P165" s="42">
        <v>46194</v>
      </c>
      <c r="Q165" s="41" t="s">
        <v>75</v>
      </c>
    </row>
    <row r="166" spans="1:17" x14ac:dyDescent="0.2">
      <c r="A166" s="41" t="str">
        <f>LEFT(Q166,26)</f>
        <v>sched52yr_gap8_v7-sched52y</v>
      </c>
      <c r="B166" s="48" t="str">
        <f t="shared" si="40"/>
        <v xml:space="preserve">19780503 </v>
      </c>
      <c r="C166" s="41"/>
      <c r="D166" s="41" t="s">
        <v>25</v>
      </c>
      <c r="E166" s="41" t="s">
        <v>25</v>
      </c>
      <c r="F166" s="41" t="s">
        <v>25</v>
      </c>
      <c r="G166" s="41" t="s">
        <v>25</v>
      </c>
      <c r="H166" s="41" t="s">
        <v>25</v>
      </c>
      <c r="I166" s="41">
        <v>150</v>
      </c>
      <c r="J166" s="41">
        <v>-20</v>
      </c>
      <c r="K166" s="41">
        <v>154</v>
      </c>
      <c r="L166" s="41">
        <v>20</v>
      </c>
      <c r="M166" s="41">
        <v>12908</v>
      </c>
      <c r="N166" s="41" t="s">
        <v>11</v>
      </c>
      <c r="O166" s="41" t="s">
        <v>26</v>
      </c>
      <c r="P166" s="42">
        <v>46194</v>
      </c>
      <c r="Q166" s="41" t="s">
        <v>76</v>
      </c>
    </row>
    <row r="167" spans="1:17" x14ac:dyDescent="0.2">
      <c r="B167" s="38"/>
      <c r="D167" t="s">
        <v>25</v>
      </c>
      <c r="P167" s="38"/>
    </row>
    <row r="168" spans="1:17" x14ac:dyDescent="0.2">
      <c r="A168" t="str">
        <f>LEFT(Q168,12)</f>
        <v>sched52yr_v7</v>
      </c>
      <c r="B168" s="38" t="str">
        <f>RIGHT(Q168,9)</f>
        <v xml:space="preserve">19780930 </v>
      </c>
      <c r="C168" t="s">
        <v>25</v>
      </c>
      <c r="D168" t="s">
        <v>25</v>
      </c>
      <c r="E168">
        <v>10160</v>
      </c>
      <c r="F168">
        <v>100</v>
      </c>
      <c r="G168">
        <v>526</v>
      </c>
      <c r="H168">
        <v>400</v>
      </c>
      <c r="I168" t="s">
        <v>25</v>
      </c>
      <c r="J168" t="s">
        <v>25</v>
      </c>
      <c r="K168" t="s">
        <v>25</v>
      </c>
      <c r="L168" t="s">
        <v>25</v>
      </c>
      <c r="M168">
        <v>12908</v>
      </c>
      <c r="N168" t="s">
        <v>11</v>
      </c>
      <c r="O168" t="s">
        <v>26</v>
      </c>
      <c r="P168" s="49">
        <v>46194</v>
      </c>
      <c r="Q168" t="s">
        <v>116</v>
      </c>
    </row>
    <row r="169" spans="1:17" x14ac:dyDescent="0.2">
      <c r="A169" t="str">
        <f>LEFT(Q169,26)</f>
        <v>sched52yr_gap8_v7.SF_WT_VE</v>
      </c>
      <c r="B169" s="38" t="str">
        <f t="shared" ref="B169:B170" si="41">RIGHT(Q169,9)</f>
        <v xml:space="preserve">19780930 </v>
      </c>
      <c r="C169" t="s">
        <v>25</v>
      </c>
      <c r="D169" t="s">
        <v>25</v>
      </c>
      <c r="E169">
        <v>10193</v>
      </c>
      <c r="F169">
        <v>100</v>
      </c>
      <c r="G169">
        <v>499</v>
      </c>
      <c r="H169">
        <v>400</v>
      </c>
      <c r="I169" t="s">
        <v>25</v>
      </c>
      <c r="J169" t="s">
        <v>25</v>
      </c>
      <c r="K169" t="s">
        <v>25</v>
      </c>
      <c r="L169" t="s">
        <v>25</v>
      </c>
      <c r="M169">
        <v>12908</v>
      </c>
      <c r="N169" t="s">
        <v>11</v>
      </c>
      <c r="O169" t="s">
        <v>26</v>
      </c>
      <c r="P169" s="49">
        <v>46194</v>
      </c>
      <c r="Q169" t="s">
        <v>168</v>
      </c>
    </row>
    <row r="170" spans="1:17" x14ac:dyDescent="0.2">
      <c r="A170" t="str">
        <f>LEFT(Q170,26)</f>
        <v>sched52yr_gap8_v7-sched52y</v>
      </c>
      <c r="B170" s="38" t="str">
        <f t="shared" si="41"/>
        <v xml:space="preserve">19780930 </v>
      </c>
      <c r="D170" t="s">
        <v>25</v>
      </c>
      <c r="E170" t="s">
        <v>25</v>
      </c>
      <c r="F170" t="s">
        <v>25</v>
      </c>
      <c r="G170" t="s">
        <v>25</v>
      </c>
      <c r="H170" t="s">
        <v>25</v>
      </c>
      <c r="I170">
        <v>199</v>
      </c>
      <c r="J170">
        <v>-20</v>
      </c>
      <c r="K170">
        <v>389</v>
      </c>
      <c r="L170">
        <v>20</v>
      </c>
      <c r="M170">
        <v>12908</v>
      </c>
      <c r="N170" t="s">
        <v>11</v>
      </c>
      <c r="O170" t="s">
        <v>26</v>
      </c>
      <c r="P170" s="49">
        <v>46194</v>
      </c>
      <c r="Q170" t="s">
        <v>169</v>
      </c>
    </row>
    <row r="171" spans="1:17" x14ac:dyDescent="0.2">
      <c r="B171" s="38"/>
      <c r="D171" t="s">
        <v>25</v>
      </c>
      <c r="P171" s="38"/>
    </row>
    <row r="172" spans="1:17" x14ac:dyDescent="0.2">
      <c r="A172" t="str">
        <f>LEFT(Q172,12)</f>
        <v>sched52yr_v7</v>
      </c>
      <c r="B172" s="38" t="str">
        <f>RIGHT(Q172,9)</f>
        <v xml:space="preserve">19970423 </v>
      </c>
      <c r="C172" t="s">
        <v>25</v>
      </c>
      <c r="D172" t="s">
        <v>25</v>
      </c>
      <c r="E172">
        <v>3386</v>
      </c>
      <c r="F172">
        <v>100</v>
      </c>
      <c r="G172">
        <v>155</v>
      </c>
      <c r="H172">
        <v>400</v>
      </c>
      <c r="I172" t="s">
        <v>25</v>
      </c>
      <c r="J172" t="s">
        <v>25</v>
      </c>
      <c r="K172" t="s">
        <v>25</v>
      </c>
      <c r="L172" t="s">
        <v>25</v>
      </c>
      <c r="M172">
        <v>12908</v>
      </c>
      <c r="N172" t="s">
        <v>11</v>
      </c>
      <c r="O172" t="s">
        <v>26</v>
      </c>
      <c r="P172" s="49">
        <v>46194</v>
      </c>
      <c r="Q172" t="s">
        <v>119</v>
      </c>
    </row>
    <row r="173" spans="1:17" x14ac:dyDescent="0.2">
      <c r="A173" t="str">
        <f>LEFT(Q173,26)</f>
        <v>sched52yr_gap8_v7.SF_WT_VE</v>
      </c>
      <c r="B173" s="38" t="str">
        <f t="shared" ref="B173:B174" si="42">RIGHT(Q173,9)</f>
        <v xml:space="preserve">19970423 </v>
      </c>
      <c r="C173" t="s">
        <v>25</v>
      </c>
      <c r="D173" t="s">
        <v>25</v>
      </c>
      <c r="E173">
        <v>3417</v>
      </c>
      <c r="F173">
        <v>100</v>
      </c>
      <c r="G173">
        <v>154</v>
      </c>
      <c r="H173">
        <v>400</v>
      </c>
      <c r="I173" t="s">
        <v>25</v>
      </c>
      <c r="J173" t="s">
        <v>25</v>
      </c>
      <c r="K173" t="s">
        <v>25</v>
      </c>
      <c r="L173" t="s">
        <v>25</v>
      </c>
      <c r="M173">
        <v>12908</v>
      </c>
      <c r="N173" t="s">
        <v>11</v>
      </c>
      <c r="O173" t="s">
        <v>26</v>
      </c>
      <c r="P173" s="49">
        <v>46194</v>
      </c>
      <c r="Q173" t="s">
        <v>170</v>
      </c>
    </row>
    <row r="174" spans="1:17" x14ac:dyDescent="0.2">
      <c r="A174" t="str">
        <f>LEFT(Q174,26)</f>
        <v>sched52yr_gap8_v7-sched52y</v>
      </c>
      <c r="B174" s="38" t="str">
        <f t="shared" si="42"/>
        <v xml:space="preserve">19970423 </v>
      </c>
      <c r="D174" t="s">
        <v>25</v>
      </c>
      <c r="E174" t="s">
        <v>25</v>
      </c>
      <c r="F174" t="s">
        <v>25</v>
      </c>
      <c r="G174" t="s">
        <v>25</v>
      </c>
      <c r="H174" t="s">
        <v>25</v>
      </c>
      <c r="I174">
        <v>69</v>
      </c>
      <c r="J174">
        <v>-20</v>
      </c>
      <c r="K174">
        <v>79</v>
      </c>
      <c r="L174">
        <v>20</v>
      </c>
      <c r="M174">
        <v>12908</v>
      </c>
      <c r="N174" t="s">
        <v>11</v>
      </c>
      <c r="O174" t="s">
        <v>26</v>
      </c>
      <c r="P174" s="49">
        <v>46194</v>
      </c>
      <c r="Q174" t="s">
        <v>171</v>
      </c>
    </row>
    <row r="175" spans="1:17" x14ac:dyDescent="0.2">
      <c r="B175" s="38"/>
      <c r="D175" t="s">
        <v>25</v>
      </c>
      <c r="P175" s="38"/>
    </row>
    <row r="176" spans="1:17" x14ac:dyDescent="0.2">
      <c r="A176" s="50" t="str">
        <f>LEFT(Q176,12)</f>
        <v>sched52yr_v7</v>
      </c>
      <c r="B176" s="51" t="str">
        <f>RIGHT(Q176,9)</f>
        <v xml:space="preserve">19971020 </v>
      </c>
      <c r="C176" s="50" t="s">
        <v>25</v>
      </c>
      <c r="D176" s="50" t="s">
        <v>25</v>
      </c>
      <c r="E176" s="50">
        <v>8241</v>
      </c>
      <c r="F176" s="50">
        <v>100</v>
      </c>
      <c r="G176" s="50">
        <v>252</v>
      </c>
      <c r="H176" s="50">
        <v>400</v>
      </c>
      <c r="I176" s="50" t="s">
        <v>25</v>
      </c>
      <c r="J176" s="50" t="s">
        <v>25</v>
      </c>
      <c r="K176" s="50" t="s">
        <v>25</v>
      </c>
      <c r="L176" s="50" t="s">
        <v>25</v>
      </c>
      <c r="M176" s="50">
        <v>12908</v>
      </c>
      <c r="N176" s="50" t="s">
        <v>11</v>
      </c>
      <c r="O176" s="50" t="s">
        <v>26</v>
      </c>
      <c r="P176" s="52">
        <v>46194</v>
      </c>
      <c r="Q176" s="50" t="s">
        <v>122</v>
      </c>
    </row>
    <row r="177" spans="1:17" x14ac:dyDescent="0.2">
      <c r="A177" s="50" t="str">
        <f>LEFT(Q177,26)</f>
        <v>sched52yr_gap8_v7.SF_WT_VE</v>
      </c>
      <c r="B177" s="51" t="str">
        <f t="shared" ref="B177:B178" si="43">RIGHT(Q177,9)</f>
        <v xml:space="preserve">19971020 </v>
      </c>
      <c r="C177" s="50" t="s">
        <v>25</v>
      </c>
      <c r="D177" s="50" t="s">
        <v>25</v>
      </c>
      <c r="E177" s="50">
        <v>8189</v>
      </c>
      <c r="F177" s="50">
        <v>100</v>
      </c>
      <c r="G177" s="50">
        <v>250</v>
      </c>
      <c r="H177" s="50">
        <v>400</v>
      </c>
      <c r="I177" s="50" t="s">
        <v>25</v>
      </c>
      <c r="J177" s="50" t="s">
        <v>25</v>
      </c>
      <c r="K177" s="50" t="s">
        <v>25</v>
      </c>
      <c r="L177" s="50" t="s">
        <v>25</v>
      </c>
      <c r="M177" s="50">
        <v>12908</v>
      </c>
      <c r="N177" s="50" t="s">
        <v>11</v>
      </c>
      <c r="O177" s="50" t="s">
        <v>26</v>
      </c>
      <c r="P177" s="52">
        <v>46194</v>
      </c>
      <c r="Q177" s="50" t="s">
        <v>172</v>
      </c>
    </row>
    <row r="178" spans="1:17" x14ac:dyDescent="0.2">
      <c r="A178" s="50" t="str">
        <f>LEFT(Q178,26)</f>
        <v>sched52yr_gap8_v7-sched52y</v>
      </c>
      <c r="B178" s="51" t="str">
        <f t="shared" si="43"/>
        <v xml:space="preserve">19971020 </v>
      </c>
      <c r="C178" s="50"/>
      <c r="D178" s="50" t="s">
        <v>25</v>
      </c>
      <c r="E178" s="50" t="s">
        <v>25</v>
      </c>
      <c r="F178" s="50" t="s">
        <v>25</v>
      </c>
      <c r="G178" s="50" t="s">
        <v>25</v>
      </c>
      <c r="H178" s="50" t="s">
        <v>25</v>
      </c>
      <c r="I178" s="50">
        <v>168</v>
      </c>
      <c r="J178" s="50">
        <v>-20</v>
      </c>
      <c r="K178" s="50">
        <v>131</v>
      </c>
      <c r="L178" s="50">
        <v>20</v>
      </c>
      <c r="M178" s="50">
        <v>12908</v>
      </c>
      <c r="N178" s="50" t="s">
        <v>11</v>
      </c>
      <c r="O178" s="50" t="s">
        <v>26</v>
      </c>
      <c r="P178" s="52">
        <v>46194</v>
      </c>
      <c r="Q178" s="50" t="s">
        <v>173</v>
      </c>
    </row>
    <row r="179" spans="1:17" x14ac:dyDescent="0.2">
      <c r="B179" s="38"/>
      <c r="D179" t="s">
        <v>25</v>
      </c>
      <c r="P179" s="38"/>
    </row>
    <row r="180" spans="1:17" x14ac:dyDescent="0.2">
      <c r="A180" s="2" t="str">
        <f>LEFT(Q180,12)</f>
        <v>sched52yr_v7</v>
      </c>
      <c r="B180" s="40" t="str">
        <f>RIGHT(Q180,9)</f>
        <v xml:space="preserve">.POSmean </v>
      </c>
      <c r="C180" s="2" t="s">
        <v>25</v>
      </c>
      <c r="D180" s="2" t="s">
        <v>25</v>
      </c>
      <c r="E180" s="2">
        <v>4908</v>
      </c>
      <c r="F180" s="2">
        <v>100</v>
      </c>
      <c r="G180" s="2">
        <v>17</v>
      </c>
      <c r="H180" s="2">
        <v>400</v>
      </c>
      <c r="I180" s="2" t="s">
        <v>25</v>
      </c>
      <c r="J180" s="2" t="s">
        <v>25</v>
      </c>
      <c r="K180" s="2" t="s">
        <v>25</v>
      </c>
      <c r="L180" s="2" t="s">
        <v>25</v>
      </c>
      <c r="M180" s="2">
        <v>12908</v>
      </c>
      <c r="N180" s="2" t="s">
        <v>11</v>
      </c>
      <c r="O180" s="2" t="s">
        <v>26</v>
      </c>
      <c r="P180" s="53">
        <v>46194</v>
      </c>
      <c r="Q180" s="2" t="s">
        <v>125</v>
      </c>
    </row>
    <row r="181" spans="1:17" x14ac:dyDescent="0.2">
      <c r="A181" s="2" t="str">
        <f>LEFT(Q181,26)</f>
        <v>sched52yr_gap8_v7.SF_WT_VE</v>
      </c>
      <c r="B181" s="40" t="str">
        <f t="shared" ref="B181:B182" si="44">RIGHT(Q181,9)</f>
        <v xml:space="preserve">.POSmean </v>
      </c>
      <c r="C181" s="2" t="s">
        <v>25</v>
      </c>
      <c r="D181" s="2" t="s">
        <v>25</v>
      </c>
      <c r="E181" s="2">
        <v>4850</v>
      </c>
      <c r="F181" s="2">
        <v>100</v>
      </c>
      <c r="G181" s="2">
        <v>18</v>
      </c>
      <c r="H181" s="2">
        <v>400</v>
      </c>
      <c r="I181" s="2" t="s">
        <v>25</v>
      </c>
      <c r="J181" s="2" t="s">
        <v>25</v>
      </c>
      <c r="K181" s="2" t="s">
        <v>25</v>
      </c>
      <c r="L181" s="2" t="s">
        <v>25</v>
      </c>
      <c r="M181" s="2">
        <v>12908</v>
      </c>
      <c r="N181" s="2" t="s">
        <v>11</v>
      </c>
      <c r="O181" s="2" t="s">
        <v>26</v>
      </c>
      <c r="P181" s="53">
        <v>46194</v>
      </c>
      <c r="Q181" s="2" t="s">
        <v>174</v>
      </c>
    </row>
    <row r="182" spans="1:17" x14ac:dyDescent="0.2">
      <c r="A182" s="2" t="str">
        <f>LEFT(Q182,26)</f>
        <v>sched52yr_gap8_v7-sched52y</v>
      </c>
      <c r="B182" s="40" t="str">
        <f t="shared" si="44"/>
        <v xml:space="preserve">.POSmean </v>
      </c>
      <c r="C182" s="2"/>
      <c r="D182" s="2" t="s">
        <v>25</v>
      </c>
      <c r="E182" s="2" t="s">
        <v>25</v>
      </c>
      <c r="F182" s="2" t="s">
        <v>25</v>
      </c>
      <c r="G182" s="2" t="s">
        <v>25</v>
      </c>
      <c r="H182" s="2" t="s">
        <v>25</v>
      </c>
      <c r="I182" s="2">
        <v>10</v>
      </c>
      <c r="J182" s="2">
        <v>-20</v>
      </c>
      <c r="K182" s="2">
        <v>20</v>
      </c>
      <c r="L182" s="2">
        <v>20</v>
      </c>
      <c r="M182" s="2">
        <v>12908</v>
      </c>
      <c r="N182" s="2" t="s">
        <v>11</v>
      </c>
      <c r="O182" s="2" t="s">
        <v>26</v>
      </c>
      <c r="P182" s="53">
        <v>46194</v>
      </c>
      <c r="Q182" s="2" t="s">
        <v>175</v>
      </c>
    </row>
    <row r="183" spans="1:17" x14ac:dyDescent="0.2">
      <c r="A183" s="20"/>
      <c r="B183" s="39"/>
      <c r="C183" s="20"/>
      <c r="D183" s="20" t="s">
        <v>25</v>
      </c>
      <c r="E183" s="20"/>
      <c r="F183" s="20"/>
      <c r="G183" s="20"/>
      <c r="H183" s="20"/>
      <c r="I183" s="20"/>
      <c r="J183" s="20"/>
      <c r="K183" s="20"/>
      <c r="L183" s="20"/>
      <c r="M183" s="20"/>
      <c r="N183" s="20"/>
      <c r="O183" s="20"/>
      <c r="P183" s="39"/>
      <c r="Q183" s="20"/>
    </row>
    <row r="184" spans="1:17" x14ac:dyDescent="0.2">
      <c r="A184" s="41" t="str">
        <f>LEFT(Q184,12)</f>
        <v>sched52yr_v7</v>
      </c>
      <c r="B184" s="48" t="str">
        <f>RIGHT(Q184,9)</f>
        <v xml:space="preserve">19780503 </v>
      </c>
      <c r="C184" s="41" t="s">
        <v>25</v>
      </c>
      <c r="D184" s="41" t="s">
        <v>25</v>
      </c>
      <c r="E184" s="41">
        <v>2776</v>
      </c>
      <c r="F184" s="41">
        <v>0.03</v>
      </c>
      <c r="G184" s="41"/>
      <c r="H184" s="41">
        <v>0.1</v>
      </c>
      <c r="I184" s="41" t="s">
        <v>25</v>
      </c>
      <c r="J184" s="41" t="s">
        <v>25</v>
      </c>
      <c r="K184" s="41" t="s">
        <v>25</v>
      </c>
      <c r="L184" s="41" t="s">
        <v>25</v>
      </c>
      <c r="M184" s="41">
        <v>12908</v>
      </c>
      <c r="N184" s="41" t="s">
        <v>11</v>
      </c>
      <c r="O184" s="41" t="s">
        <v>39</v>
      </c>
      <c r="P184" s="42">
        <v>46194</v>
      </c>
      <c r="Q184" s="41" t="s">
        <v>56</v>
      </c>
    </row>
    <row r="185" spans="1:17" x14ac:dyDescent="0.2">
      <c r="A185" s="41" t="str">
        <f>LEFT(Q185,26)</f>
        <v>sched52yr_gap8_plug_v7.Sal</v>
      </c>
      <c r="B185" s="48" t="str">
        <f t="shared" ref="B185:B186" si="45">RIGHT(Q185,9)</f>
        <v xml:space="preserve">19780503 </v>
      </c>
      <c r="C185" s="41" t="s">
        <v>25</v>
      </c>
      <c r="D185" s="41" t="s">
        <v>25</v>
      </c>
      <c r="E185" s="41">
        <v>5549</v>
      </c>
      <c r="F185" s="41">
        <v>0.03</v>
      </c>
      <c r="G185" s="41"/>
      <c r="H185" s="41">
        <v>0.1</v>
      </c>
      <c r="I185" s="41" t="s">
        <v>25</v>
      </c>
      <c r="J185" s="41" t="s">
        <v>25</v>
      </c>
      <c r="K185" s="41" t="s">
        <v>25</v>
      </c>
      <c r="L185" s="41" t="s">
        <v>25</v>
      </c>
      <c r="M185" s="41">
        <v>12908</v>
      </c>
      <c r="N185" s="41" t="s">
        <v>11</v>
      </c>
      <c r="O185" s="41" t="s">
        <v>39</v>
      </c>
      <c r="P185" s="42">
        <v>46194</v>
      </c>
      <c r="Q185" s="41" t="s">
        <v>77</v>
      </c>
    </row>
    <row r="186" spans="1:17" x14ac:dyDescent="0.2">
      <c r="A186" s="41" t="str">
        <f>LEFT(Q186,26)</f>
        <v>sched52yr_gap8_plug_v7-sch</v>
      </c>
      <c r="B186" s="48" t="str">
        <f t="shared" si="45"/>
        <v xml:space="preserve">19780503 </v>
      </c>
      <c r="C186" s="41"/>
      <c r="D186" s="41" t="s">
        <v>25</v>
      </c>
      <c r="E186" s="41" t="s">
        <v>25</v>
      </c>
      <c r="F186" s="41" t="s">
        <v>25</v>
      </c>
      <c r="G186" s="41" t="s">
        <v>25</v>
      </c>
      <c r="H186" s="41" t="s">
        <v>25</v>
      </c>
      <c r="I186" s="41">
        <v>1158</v>
      </c>
      <c r="J186" s="41">
        <v>-5.0000000000000001E-3</v>
      </c>
      <c r="K186" s="41">
        <v>4993</v>
      </c>
      <c r="L186" s="41">
        <v>5.0000000000000001E-3</v>
      </c>
      <c r="M186" s="41">
        <v>12908</v>
      </c>
      <c r="N186" s="41" t="s">
        <v>11</v>
      </c>
      <c r="O186" s="41" t="s">
        <v>39</v>
      </c>
      <c r="P186" s="42">
        <v>46194</v>
      </c>
      <c r="Q186" s="41" t="s">
        <v>78</v>
      </c>
    </row>
    <row r="187" spans="1:17" x14ac:dyDescent="0.2">
      <c r="B187" s="38"/>
      <c r="D187" t="s">
        <v>25</v>
      </c>
      <c r="P187" s="38"/>
    </row>
    <row r="188" spans="1:17" x14ac:dyDescent="0.2">
      <c r="A188" t="str">
        <f>LEFT(Q188,12)</f>
        <v>sched52yr_v7</v>
      </c>
      <c r="B188" s="38" t="str">
        <f>RIGHT(Q188,9)</f>
        <v xml:space="preserve">19780930 </v>
      </c>
      <c r="C188" t="s">
        <v>25</v>
      </c>
      <c r="D188" t="s">
        <v>25</v>
      </c>
      <c r="E188">
        <v>10054</v>
      </c>
      <c r="F188">
        <v>0.03</v>
      </c>
      <c r="H188">
        <v>0.1</v>
      </c>
      <c r="I188" t="s">
        <v>25</v>
      </c>
      <c r="J188" t="s">
        <v>25</v>
      </c>
      <c r="K188" t="s">
        <v>25</v>
      </c>
      <c r="L188" t="s">
        <v>25</v>
      </c>
      <c r="M188">
        <v>12908</v>
      </c>
      <c r="N188" t="s">
        <v>11</v>
      </c>
      <c r="O188" t="s">
        <v>39</v>
      </c>
      <c r="P188" s="49">
        <v>46194</v>
      </c>
      <c r="Q188" t="s">
        <v>92</v>
      </c>
    </row>
    <row r="189" spans="1:17" x14ac:dyDescent="0.2">
      <c r="A189" t="str">
        <f>LEFT(Q189,26)</f>
        <v>sched52yr_gap8_plug_v7.Sal</v>
      </c>
      <c r="B189" s="38" t="str">
        <f t="shared" ref="B189:B190" si="46">RIGHT(Q189,9)</f>
        <v xml:space="preserve">19780930 </v>
      </c>
      <c r="C189" t="s">
        <v>25</v>
      </c>
      <c r="D189" t="s">
        <v>25</v>
      </c>
      <c r="E189">
        <v>11330</v>
      </c>
      <c r="F189">
        <v>0.03</v>
      </c>
      <c r="G189">
        <v>251</v>
      </c>
      <c r="H189">
        <v>0.1</v>
      </c>
      <c r="I189" t="s">
        <v>25</v>
      </c>
      <c r="J189" t="s">
        <v>25</v>
      </c>
      <c r="K189" t="s">
        <v>25</v>
      </c>
      <c r="L189" t="s">
        <v>25</v>
      </c>
      <c r="M189">
        <v>12908</v>
      </c>
      <c r="N189" t="s">
        <v>11</v>
      </c>
      <c r="O189" t="s">
        <v>39</v>
      </c>
      <c r="P189" s="49">
        <v>46194</v>
      </c>
      <c r="Q189" t="s">
        <v>176</v>
      </c>
    </row>
    <row r="190" spans="1:17" x14ac:dyDescent="0.2">
      <c r="A190" t="str">
        <f>LEFT(Q190,26)</f>
        <v>sched52yr_gap8_plug_v7-sch</v>
      </c>
      <c r="B190" s="38" t="str">
        <f t="shared" si="46"/>
        <v xml:space="preserve">19780930 </v>
      </c>
      <c r="D190" t="s">
        <v>25</v>
      </c>
      <c r="E190" t="s">
        <v>25</v>
      </c>
      <c r="F190" t="s">
        <v>25</v>
      </c>
      <c r="G190" t="s">
        <v>25</v>
      </c>
      <c r="H190" t="s">
        <v>25</v>
      </c>
      <c r="I190">
        <v>1703</v>
      </c>
      <c r="J190">
        <v>-5.0000000000000001E-3</v>
      </c>
      <c r="K190">
        <v>8221</v>
      </c>
      <c r="L190">
        <v>5.0000000000000001E-3</v>
      </c>
      <c r="M190">
        <v>12908</v>
      </c>
      <c r="N190" t="s">
        <v>11</v>
      </c>
      <c r="O190" t="s">
        <v>39</v>
      </c>
      <c r="P190" s="49">
        <v>46194</v>
      </c>
      <c r="Q190" t="s">
        <v>177</v>
      </c>
    </row>
    <row r="191" spans="1:17" x14ac:dyDescent="0.2">
      <c r="B191" s="38"/>
      <c r="D191" t="s">
        <v>25</v>
      </c>
      <c r="P191" s="38"/>
    </row>
    <row r="192" spans="1:17" x14ac:dyDescent="0.2">
      <c r="A192" t="str">
        <f>LEFT(Q192,12)</f>
        <v>sched52yr_v7</v>
      </c>
      <c r="B192" s="38" t="str">
        <f>RIGHT(Q192,9)</f>
        <v xml:space="preserve">19970423 </v>
      </c>
      <c r="C192" t="s">
        <v>25</v>
      </c>
      <c r="D192" t="s">
        <v>25</v>
      </c>
      <c r="E192">
        <v>2340</v>
      </c>
      <c r="F192">
        <v>0.03</v>
      </c>
      <c r="H192">
        <v>0.1</v>
      </c>
      <c r="I192" t="s">
        <v>25</v>
      </c>
      <c r="J192" t="s">
        <v>25</v>
      </c>
      <c r="K192" t="s">
        <v>25</v>
      </c>
      <c r="L192" t="s">
        <v>25</v>
      </c>
      <c r="M192">
        <v>12908</v>
      </c>
      <c r="N192" t="s">
        <v>11</v>
      </c>
      <c r="O192" t="s">
        <v>39</v>
      </c>
      <c r="P192" s="49">
        <v>46194</v>
      </c>
      <c r="Q192" t="s">
        <v>95</v>
      </c>
    </row>
    <row r="193" spans="1:17" x14ac:dyDescent="0.2">
      <c r="A193" t="str">
        <f>LEFT(Q193,26)</f>
        <v>sched52yr_gap8_plug_v7.Sal</v>
      </c>
      <c r="B193" s="38" t="str">
        <f t="shared" ref="B193:B194" si="47">RIGHT(Q193,9)</f>
        <v xml:space="preserve">19970423 </v>
      </c>
      <c r="C193" t="s">
        <v>25</v>
      </c>
      <c r="D193" t="s">
        <v>25</v>
      </c>
      <c r="E193">
        <v>5949</v>
      </c>
      <c r="F193">
        <v>0.03</v>
      </c>
      <c r="G193">
        <v>1</v>
      </c>
      <c r="H193">
        <v>0.1</v>
      </c>
      <c r="I193" t="s">
        <v>25</v>
      </c>
      <c r="J193" t="s">
        <v>25</v>
      </c>
      <c r="K193" t="s">
        <v>25</v>
      </c>
      <c r="L193" t="s">
        <v>25</v>
      </c>
      <c r="M193">
        <v>12908</v>
      </c>
      <c r="N193" t="s">
        <v>11</v>
      </c>
      <c r="O193" t="s">
        <v>39</v>
      </c>
      <c r="P193" s="49">
        <v>46194</v>
      </c>
      <c r="Q193" t="s">
        <v>178</v>
      </c>
    </row>
    <row r="194" spans="1:17" x14ac:dyDescent="0.2">
      <c r="A194" t="str">
        <f>LEFT(Q194,26)</f>
        <v>sched52yr_gap8_plug_v7-sch</v>
      </c>
      <c r="B194" s="38" t="str">
        <f t="shared" si="47"/>
        <v xml:space="preserve">19970423 </v>
      </c>
      <c r="D194" t="s">
        <v>25</v>
      </c>
      <c r="E194" t="s">
        <v>25</v>
      </c>
      <c r="F194" t="s">
        <v>25</v>
      </c>
      <c r="G194" t="s">
        <v>25</v>
      </c>
      <c r="H194" t="s">
        <v>25</v>
      </c>
      <c r="I194">
        <v>896</v>
      </c>
      <c r="J194">
        <v>-5.0000000000000001E-3</v>
      </c>
      <c r="K194">
        <v>5137</v>
      </c>
      <c r="L194">
        <v>5.0000000000000001E-3</v>
      </c>
      <c r="M194">
        <v>12908</v>
      </c>
      <c r="N194" t="s">
        <v>11</v>
      </c>
      <c r="O194" t="s">
        <v>39</v>
      </c>
      <c r="P194" s="49">
        <v>46194</v>
      </c>
      <c r="Q194" t="s">
        <v>179</v>
      </c>
    </row>
    <row r="195" spans="1:17" x14ac:dyDescent="0.2">
      <c r="B195" s="38"/>
      <c r="D195" t="s">
        <v>25</v>
      </c>
      <c r="P195" s="38"/>
    </row>
    <row r="196" spans="1:17" x14ac:dyDescent="0.2">
      <c r="A196" s="50" t="str">
        <f>LEFT(Q196,12)</f>
        <v>sched52yr_v7</v>
      </c>
      <c r="B196" s="51" t="str">
        <f>RIGHT(Q196,9)</f>
        <v xml:space="preserve">19971020 </v>
      </c>
      <c r="C196" s="50" t="s">
        <v>25</v>
      </c>
      <c r="D196" s="50" t="s">
        <v>25</v>
      </c>
      <c r="E196" s="50">
        <v>11027</v>
      </c>
      <c r="F196" s="50">
        <v>0.03</v>
      </c>
      <c r="G196" s="50">
        <v>1</v>
      </c>
      <c r="H196" s="50">
        <v>0.1</v>
      </c>
      <c r="I196" s="50" t="s">
        <v>25</v>
      </c>
      <c r="J196" s="50" t="s">
        <v>25</v>
      </c>
      <c r="K196" s="50" t="s">
        <v>25</v>
      </c>
      <c r="L196" s="50" t="s">
        <v>25</v>
      </c>
      <c r="M196" s="50">
        <v>12908</v>
      </c>
      <c r="N196" s="50" t="s">
        <v>11</v>
      </c>
      <c r="O196" s="50" t="s">
        <v>39</v>
      </c>
      <c r="P196" s="52">
        <v>46194</v>
      </c>
      <c r="Q196" s="50" t="s">
        <v>98</v>
      </c>
    </row>
    <row r="197" spans="1:17" x14ac:dyDescent="0.2">
      <c r="A197" s="50" t="str">
        <f>LEFT(Q197,26)</f>
        <v>sched52yr_gap8_plug_v7.Sal</v>
      </c>
      <c r="B197" s="51" t="str">
        <f t="shared" ref="B197:B198" si="48">RIGHT(Q197,9)</f>
        <v xml:space="preserve">19971020 </v>
      </c>
      <c r="C197" s="50" t="s">
        <v>25</v>
      </c>
      <c r="D197" s="50" t="s">
        <v>25</v>
      </c>
      <c r="E197" s="50">
        <v>11234</v>
      </c>
      <c r="F197" s="50">
        <v>0.03</v>
      </c>
      <c r="G197" s="50">
        <v>2</v>
      </c>
      <c r="H197" s="50">
        <v>0.1</v>
      </c>
      <c r="I197" s="50" t="s">
        <v>25</v>
      </c>
      <c r="J197" s="50" t="s">
        <v>25</v>
      </c>
      <c r="K197" s="50" t="s">
        <v>25</v>
      </c>
      <c r="L197" s="50" t="s">
        <v>25</v>
      </c>
      <c r="M197" s="50">
        <v>12908</v>
      </c>
      <c r="N197" s="50" t="s">
        <v>11</v>
      </c>
      <c r="O197" s="50" t="s">
        <v>39</v>
      </c>
      <c r="P197" s="52">
        <v>46194</v>
      </c>
      <c r="Q197" s="50" t="s">
        <v>180</v>
      </c>
    </row>
    <row r="198" spans="1:17" x14ac:dyDescent="0.2">
      <c r="A198" s="50" t="str">
        <f>LEFT(Q198,26)</f>
        <v>sched52yr_gap8_plug_v7-sch</v>
      </c>
      <c r="B198" s="51" t="str">
        <f t="shared" si="48"/>
        <v xml:space="preserve">19971020 </v>
      </c>
      <c r="C198" s="50"/>
      <c r="D198" s="50" t="s">
        <v>25</v>
      </c>
      <c r="E198" s="50" t="s">
        <v>25</v>
      </c>
      <c r="F198" s="50" t="s">
        <v>25</v>
      </c>
      <c r="G198" s="50" t="s">
        <v>25</v>
      </c>
      <c r="H198" s="50" t="s">
        <v>25</v>
      </c>
      <c r="I198" s="50">
        <v>2865</v>
      </c>
      <c r="J198" s="50">
        <v>-5.0000000000000001E-3</v>
      </c>
      <c r="K198" s="50">
        <v>6493</v>
      </c>
      <c r="L198" s="50">
        <v>5.0000000000000001E-3</v>
      </c>
      <c r="M198" s="50">
        <v>12908</v>
      </c>
      <c r="N198" s="50" t="s">
        <v>11</v>
      </c>
      <c r="O198" s="50" t="s">
        <v>39</v>
      </c>
      <c r="P198" s="52">
        <v>46194</v>
      </c>
      <c r="Q198" s="50" t="s">
        <v>181</v>
      </c>
    </row>
    <row r="199" spans="1:17" x14ac:dyDescent="0.2">
      <c r="B199" s="38"/>
      <c r="D199" t="s">
        <v>25</v>
      </c>
      <c r="P199" s="38"/>
    </row>
    <row r="200" spans="1:17" x14ac:dyDescent="0.2">
      <c r="A200" s="2" t="str">
        <f>LEFT(Q200,12)</f>
        <v>sched52yr_v7</v>
      </c>
      <c r="B200" s="40" t="str">
        <f>RIGHT(Q200,9)</f>
        <v xml:space="preserve">.POSmean </v>
      </c>
      <c r="C200" s="2" t="s">
        <v>25</v>
      </c>
      <c r="D200" s="2" t="s">
        <v>25</v>
      </c>
      <c r="E200" s="2">
        <v>11978</v>
      </c>
      <c r="F200" s="2">
        <v>0.03</v>
      </c>
      <c r="G200" s="2"/>
      <c r="H200" s="2">
        <v>0.1</v>
      </c>
      <c r="I200" s="2" t="s">
        <v>25</v>
      </c>
      <c r="J200" s="2" t="s">
        <v>25</v>
      </c>
      <c r="K200" s="2" t="s">
        <v>25</v>
      </c>
      <c r="L200" s="2" t="s">
        <v>25</v>
      </c>
      <c r="M200" s="2">
        <v>12908</v>
      </c>
      <c r="N200" s="2" t="s">
        <v>11</v>
      </c>
      <c r="O200" s="2" t="s">
        <v>39</v>
      </c>
      <c r="P200" s="53">
        <v>46194</v>
      </c>
      <c r="Q200" s="2" t="s">
        <v>101</v>
      </c>
    </row>
    <row r="201" spans="1:17" x14ac:dyDescent="0.2">
      <c r="A201" s="2" t="str">
        <f>LEFT(Q201,26)</f>
        <v>sched52yr_gap8_plug_v7.Sal</v>
      </c>
      <c r="B201" s="40" t="str">
        <f t="shared" ref="B201:B202" si="49">RIGHT(Q201,9)</f>
        <v xml:space="preserve">.POSmean </v>
      </c>
      <c r="C201" s="2" t="s">
        <v>25</v>
      </c>
      <c r="D201" s="2" t="s">
        <v>25</v>
      </c>
      <c r="E201" s="2">
        <v>11729</v>
      </c>
      <c r="F201" s="2">
        <v>0.03</v>
      </c>
      <c r="G201" s="2"/>
      <c r="H201" s="2">
        <v>0.1</v>
      </c>
      <c r="I201" s="2" t="s">
        <v>25</v>
      </c>
      <c r="J201" s="2" t="s">
        <v>25</v>
      </c>
      <c r="K201" s="2" t="s">
        <v>25</v>
      </c>
      <c r="L201" s="2" t="s">
        <v>25</v>
      </c>
      <c r="M201" s="2">
        <v>12908</v>
      </c>
      <c r="N201" s="2" t="s">
        <v>11</v>
      </c>
      <c r="O201" s="2" t="s">
        <v>39</v>
      </c>
      <c r="P201" s="53">
        <v>46194</v>
      </c>
      <c r="Q201" s="2" t="s">
        <v>182</v>
      </c>
    </row>
    <row r="202" spans="1:17" x14ac:dyDescent="0.2">
      <c r="A202" s="2" t="str">
        <f>LEFT(Q202,26)</f>
        <v>sched52yr_gap8_plug_v7-sch</v>
      </c>
      <c r="B202" s="40" t="str">
        <f t="shared" si="49"/>
        <v xml:space="preserve">.POSmean </v>
      </c>
      <c r="C202" s="2"/>
      <c r="D202" s="2" t="s">
        <v>25</v>
      </c>
      <c r="E202" s="2" t="s">
        <v>25</v>
      </c>
      <c r="F202" s="2" t="s">
        <v>25</v>
      </c>
      <c r="G202" s="2" t="s">
        <v>25</v>
      </c>
      <c r="H202" s="2" t="s">
        <v>25</v>
      </c>
      <c r="I202" s="2">
        <v>1398</v>
      </c>
      <c r="J202" s="2">
        <v>-5.0000000000000001E-3</v>
      </c>
      <c r="K202" s="2">
        <v>1075</v>
      </c>
      <c r="L202" s="2">
        <v>5.0000000000000001E-3</v>
      </c>
      <c r="M202" s="2">
        <v>12908</v>
      </c>
      <c r="N202" s="2" t="s">
        <v>11</v>
      </c>
      <c r="O202" s="2" t="s">
        <v>39</v>
      </c>
      <c r="P202" s="53">
        <v>46194</v>
      </c>
      <c r="Q202" s="2" t="s">
        <v>183</v>
      </c>
    </row>
    <row r="203" spans="1:17" x14ac:dyDescent="0.2">
      <c r="B203" s="38"/>
      <c r="D203" t="s">
        <v>25</v>
      </c>
      <c r="P203" s="38"/>
    </row>
    <row r="204" spans="1:17" x14ac:dyDescent="0.2">
      <c r="A204" s="41" t="str">
        <f>LEFT(Q204,12)</f>
        <v>sched52yr_v7</v>
      </c>
      <c r="B204" s="48" t="str">
        <f>RIGHT(Q204,9)</f>
        <v xml:space="preserve">19780503 </v>
      </c>
      <c r="C204" s="41" t="s">
        <v>25</v>
      </c>
      <c r="D204" s="41" t="s">
        <v>25</v>
      </c>
      <c r="E204" s="41">
        <v>339</v>
      </c>
      <c r="F204" s="41">
        <v>0.1</v>
      </c>
      <c r="G204" s="41"/>
      <c r="H204" s="41">
        <v>0.3</v>
      </c>
      <c r="I204" s="41" t="s">
        <v>25</v>
      </c>
      <c r="J204" s="41" t="s">
        <v>25</v>
      </c>
      <c r="K204" s="41" t="s">
        <v>25</v>
      </c>
      <c r="L204" s="41" t="s">
        <v>25</v>
      </c>
      <c r="M204" s="41">
        <v>12908</v>
      </c>
      <c r="N204" s="41" t="s">
        <v>11</v>
      </c>
      <c r="O204" s="41" t="s">
        <v>40</v>
      </c>
      <c r="P204" s="42">
        <v>46194</v>
      </c>
      <c r="Q204" s="41" t="s">
        <v>59</v>
      </c>
    </row>
    <row r="205" spans="1:17" x14ac:dyDescent="0.2">
      <c r="A205" s="41" t="str">
        <f>LEFT(Q205,26)</f>
        <v>sched52yr_gap8_plug_v7.Hyd</v>
      </c>
      <c r="B205" s="48" t="str">
        <f t="shared" ref="B205:B206" si="50">RIGHT(Q205,9)</f>
        <v xml:space="preserve">19780503 </v>
      </c>
      <c r="C205" s="41" t="s">
        <v>25</v>
      </c>
      <c r="D205" s="41" t="s">
        <v>25</v>
      </c>
      <c r="E205" s="41">
        <v>1207</v>
      </c>
      <c r="F205" s="41">
        <v>0.1</v>
      </c>
      <c r="G205" s="41">
        <v>2</v>
      </c>
      <c r="H205" s="41">
        <v>0.3</v>
      </c>
      <c r="I205" s="41" t="s">
        <v>25</v>
      </c>
      <c r="J205" s="41" t="s">
        <v>25</v>
      </c>
      <c r="K205" s="41" t="s">
        <v>25</v>
      </c>
      <c r="L205" s="41" t="s">
        <v>25</v>
      </c>
      <c r="M205" s="41">
        <v>12908</v>
      </c>
      <c r="N205" s="41" t="s">
        <v>11</v>
      </c>
      <c r="O205" s="41" t="s">
        <v>40</v>
      </c>
      <c r="P205" s="42">
        <v>46194</v>
      </c>
      <c r="Q205" s="41" t="s">
        <v>79</v>
      </c>
    </row>
    <row r="206" spans="1:17" x14ac:dyDescent="0.2">
      <c r="A206" s="41" t="str">
        <f>LEFT(Q206,26)</f>
        <v>sched52yr_gap8_plug_v7-sch</v>
      </c>
      <c r="B206" s="48" t="str">
        <f t="shared" si="50"/>
        <v xml:space="preserve">19780503 </v>
      </c>
      <c r="C206" s="41"/>
      <c r="D206" s="41" t="s">
        <v>25</v>
      </c>
      <c r="E206" s="41" t="s">
        <v>25</v>
      </c>
      <c r="F206" s="41" t="s">
        <v>25</v>
      </c>
      <c r="G206" s="41" t="s">
        <v>25</v>
      </c>
      <c r="H206" s="41" t="s">
        <v>25</v>
      </c>
      <c r="I206" s="41">
        <v>1482</v>
      </c>
      <c r="J206" s="41">
        <v>-0.02</v>
      </c>
      <c r="K206" s="41">
        <v>7824</v>
      </c>
      <c r="L206" s="41">
        <v>0.02</v>
      </c>
      <c r="M206" s="41">
        <v>12908</v>
      </c>
      <c r="N206" s="41" t="s">
        <v>11</v>
      </c>
      <c r="O206" s="41" t="s">
        <v>40</v>
      </c>
      <c r="P206" s="42">
        <v>46194</v>
      </c>
      <c r="Q206" s="41" t="s">
        <v>80</v>
      </c>
    </row>
    <row r="207" spans="1:17" x14ac:dyDescent="0.2">
      <c r="B207" s="38"/>
      <c r="D207" t="s">
        <v>25</v>
      </c>
      <c r="P207" s="38"/>
    </row>
    <row r="208" spans="1:17" x14ac:dyDescent="0.2">
      <c r="A208" t="str">
        <f>LEFT(Q208,12)</f>
        <v>sched52yr_v7</v>
      </c>
      <c r="B208" s="38" t="str">
        <f>RIGHT(Q208,9)</f>
        <v xml:space="preserve">19780930 </v>
      </c>
      <c r="C208" t="s">
        <v>25</v>
      </c>
      <c r="D208" t="s">
        <v>25</v>
      </c>
      <c r="E208">
        <v>8586</v>
      </c>
      <c r="F208">
        <v>0.1</v>
      </c>
      <c r="G208">
        <v>1147</v>
      </c>
      <c r="H208">
        <v>0.3</v>
      </c>
      <c r="I208" t="s">
        <v>25</v>
      </c>
      <c r="J208" t="s">
        <v>25</v>
      </c>
      <c r="K208" t="s">
        <v>25</v>
      </c>
      <c r="L208" t="s">
        <v>25</v>
      </c>
      <c r="M208">
        <v>12908</v>
      </c>
      <c r="N208" t="s">
        <v>11</v>
      </c>
      <c r="O208" t="s">
        <v>40</v>
      </c>
      <c r="P208" s="49">
        <v>46194</v>
      </c>
      <c r="Q208" t="s">
        <v>104</v>
      </c>
    </row>
    <row r="209" spans="1:17" x14ac:dyDescent="0.2">
      <c r="A209" t="str">
        <f>LEFT(Q209,26)</f>
        <v>sched52yr_gap8_plug_v7.Hyd</v>
      </c>
      <c r="B209" s="38" t="str">
        <f t="shared" ref="B209:B210" si="51">RIGHT(Q209,9)</f>
        <v xml:space="preserve">19780930 </v>
      </c>
      <c r="C209" t="s">
        <v>25</v>
      </c>
      <c r="D209" t="s">
        <v>25</v>
      </c>
      <c r="E209">
        <v>9790</v>
      </c>
      <c r="F209">
        <v>0.1</v>
      </c>
      <c r="G209">
        <v>1668</v>
      </c>
      <c r="H209">
        <v>0.3</v>
      </c>
      <c r="I209" t="s">
        <v>25</v>
      </c>
      <c r="J209" t="s">
        <v>25</v>
      </c>
      <c r="K209" t="s">
        <v>25</v>
      </c>
      <c r="L209" t="s">
        <v>25</v>
      </c>
      <c r="M209">
        <v>12908</v>
      </c>
      <c r="N209" t="s">
        <v>11</v>
      </c>
      <c r="O209" t="s">
        <v>40</v>
      </c>
      <c r="P209" s="49">
        <v>46194</v>
      </c>
      <c r="Q209" t="s">
        <v>184</v>
      </c>
    </row>
    <row r="210" spans="1:17" x14ac:dyDescent="0.2">
      <c r="A210" t="str">
        <f>LEFT(Q210,26)</f>
        <v>sched52yr_gap8_plug_v7-sch</v>
      </c>
      <c r="B210" s="38" t="str">
        <f t="shared" si="51"/>
        <v xml:space="preserve">19780930 </v>
      </c>
      <c r="D210" t="s">
        <v>25</v>
      </c>
      <c r="E210" t="s">
        <v>25</v>
      </c>
      <c r="F210" t="s">
        <v>25</v>
      </c>
      <c r="G210" t="s">
        <v>25</v>
      </c>
      <c r="H210" t="s">
        <v>25</v>
      </c>
      <c r="I210">
        <v>2399</v>
      </c>
      <c r="J210">
        <v>-0.02</v>
      </c>
      <c r="K210">
        <v>7337</v>
      </c>
      <c r="L210">
        <v>0.02</v>
      </c>
      <c r="M210">
        <v>12908</v>
      </c>
      <c r="N210" t="s">
        <v>11</v>
      </c>
      <c r="O210" t="s">
        <v>40</v>
      </c>
      <c r="P210" s="49">
        <v>46194</v>
      </c>
      <c r="Q210" t="s">
        <v>185</v>
      </c>
    </row>
    <row r="211" spans="1:17" x14ac:dyDescent="0.2">
      <c r="B211" s="38"/>
      <c r="D211" t="s">
        <v>25</v>
      </c>
      <c r="P211" s="38"/>
    </row>
    <row r="212" spans="1:17" x14ac:dyDescent="0.2">
      <c r="A212" t="str">
        <f>LEFT(Q212,12)</f>
        <v>sched52yr_v7</v>
      </c>
      <c r="B212" s="38" t="str">
        <f>RIGHT(Q212,9)</f>
        <v xml:space="preserve">19970423 </v>
      </c>
      <c r="C212" t="s">
        <v>25</v>
      </c>
      <c r="D212" t="s">
        <v>25</v>
      </c>
      <c r="E212">
        <v>777</v>
      </c>
      <c r="F212">
        <v>0.1</v>
      </c>
      <c r="G212">
        <v>5</v>
      </c>
      <c r="H212">
        <v>0.3</v>
      </c>
      <c r="I212" t="s">
        <v>25</v>
      </c>
      <c r="J212" t="s">
        <v>25</v>
      </c>
      <c r="K212" t="s">
        <v>25</v>
      </c>
      <c r="L212" t="s">
        <v>25</v>
      </c>
      <c r="M212">
        <v>12908</v>
      </c>
      <c r="N212" t="s">
        <v>11</v>
      </c>
      <c r="O212" t="s">
        <v>40</v>
      </c>
      <c r="P212" s="49">
        <v>46194</v>
      </c>
      <c r="Q212" t="s">
        <v>107</v>
      </c>
    </row>
    <row r="213" spans="1:17" x14ac:dyDescent="0.2">
      <c r="A213" t="str">
        <f>LEFT(Q213,26)</f>
        <v>sched52yr_gap8_plug_v7.Hyd</v>
      </c>
      <c r="B213" s="38" t="str">
        <f t="shared" ref="B213:B214" si="52">RIGHT(Q213,9)</f>
        <v xml:space="preserve">19970423 </v>
      </c>
      <c r="C213" t="s">
        <v>25</v>
      </c>
      <c r="D213" t="s">
        <v>25</v>
      </c>
      <c r="E213">
        <v>2530</v>
      </c>
      <c r="F213">
        <v>0.1</v>
      </c>
      <c r="G213">
        <v>2</v>
      </c>
      <c r="H213">
        <v>0.3</v>
      </c>
      <c r="I213" t="s">
        <v>25</v>
      </c>
      <c r="J213" t="s">
        <v>25</v>
      </c>
      <c r="K213" t="s">
        <v>25</v>
      </c>
      <c r="L213" t="s">
        <v>25</v>
      </c>
      <c r="M213">
        <v>12908</v>
      </c>
      <c r="N213" t="s">
        <v>11</v>
      </c>
      <c r="O213" t="s">
        <v>40</v>
      </c>
      <c r="P213" s="49">
        <v>46194</v>
      </c>
      <c r="Q213" t="s">
        <v>186</v>
      </c>
    </row>
    <row r="214" spans="1:17" x14ac:dyDescent="0.2">
      <c r="A214" t="str">
        <f>LEFT(Q214,26)</f>
        <v>sched52yr_gap8_plug_v7-sch</v>
      </c>
      <c r="B214" s="38" t="str">
        <f t="shared" si="52"/>
        <v xml:space="preserve">19970423 </v>
      </c>
      <c r="D214" t="s">
        <v>25</v>
      </c>
      <c r="E214" t="s">
        <v>25</v>
      </c>
      <c r="F214" t="s">
        <v>25</v>
      </c>
      <c r="G214" t="s">
        <v>25</v>
      </c>
      <c r="H214" t="s">
        <v>25</v>
      </c>
      <c r="I214">
        <v>1457</v>
      </c>
      <c r="J214">
        <v>-0.02</v>
      </c>
      <c r="K214">
        <v>8808</v>
      </c>
      <c r="L214">
        <v>0.02</v>
      </c>
      <c r="M214">
        <v>12908</v>
      </c>
      <c r="N214" t="s">
        <v>11</v>
      </c>
      <c r="O214" t="s">
        <v>40</v>
      </c>
      <c r="P214" s="49">
        <v>46194</v>
      </c>
      <c r="Q214" t="s">
        <v>187</v>
      </c>
    </row>
    <row r="215" spans="1:17" x14ac:dyDescent="0.2">
      <c r="B215" s="38"/>
      <c r="D215" t="s">
        <v>25</v>
      </c>
      <c r="P215" s="38"/>
    </row>
    <row r="216" spans="1:17" x14ac:dyDescent="0.2">
      <c r="A216" s="50" t="str">
        <f>LEFT(Q216,12)</f>
        <v>sched52yr_v7</v>
      </c>
      <c r="B216" s="51" t="str">
        <f>RIGHT(Q216,9)</f>
        <v xml:space="preserve">19971020 </v>
      </c>
      <c r="C216" s="50" t="s">
        <v>25</v>
      </c>
      <c r="D216" s="50" t="s">
        <v>25</v>
      </c>
      <c r="E216" s="50">
        <v>10593</v>
      </c>
      <c r="F216" s="50">
        <v>0.1</v>
      </c>
      <c r="G216" s="50">
        <v>3750</v>
      </c>
      <c r="H216" s="50">
        <v>0.3</v>
      </c>
      <c r="I216" s="50" t="s">
        <v>25</v>
      </c>
      <c r="J216" s="50" t="s">
        <v>25</v>
      </c>
      <c r="K216" s="50" t="s">
        <v>25</v>
      </c>
      <c r="L216" s="50" t="s">
        <v>25</v>
      </c>
      <c r="M216" s="50">
        <v>12908</v>
      </c>
      <c r="N216" s="50" t="s">
        <v>11</v>
      </c>
      <c r="O216" s="50" t="s">
        <v>40</v>
      </c>
      <c r="P216" s="52">
        <v>46194</v>
      </c>
      <c r="Q216" s="50" t="s">
        <v>110</v>
      </c>
    </row>
    <row r="217" spans="1:17" x14ac:dyDescent="0.2">
      <c r="A217" s="50" t="str">
        <f>LEFT(Q217,26)</f>
        <v>sched52yr_gap8_plug_v7.Hyd</v>
      </c>
      <c r="B217" s="51" t="str">
        <f t="shared" ref="B217:B218" si="53">RIGHT(Q217,9)</f>
        <v xml:space="preserve">19971020 </v>
      </c>
      <c r="C217" s="50" t="s">
        <v>25</v>
      </c>
      <c r="D217" s="50" t="s">
        <v>25</v>
      </c>
      <c r="E217" s="50">
        <v>11026</v>
      </c>
      <c r="F217" s="50">
        <v>0.1</v>
      </c>
      <c r="G217" s="50">
        <v>3989</v>
      </c>
      <c r="H217" s="50">
        <v>0.3</v>
      </c>
      <c r="I217" s="50" t="s">
        <v>25</v>
      </c>
      <c r="J217" s="50" t="s">
        <v>25</v>
      </c>
      <c r="K217" s="50" t="s">
        <v>25</v>
      </c>
      <c r="L217" s="50" t="s">
        <v>25</v>
      </c>
      <c r="M217" s="50">
        <v>12908</v>
      </c>
      <c r="N217" s="50" t="s">
        <v>11</v>
      </c>
      <c r="O217" s="50" t="s">
        <v>40</v>
      </c>
      <c r="P217" s="52">
        <v>46194</v>
      </c>
      <c r="Q217" s="50" t="s">
        <v>188</v>
      </c>
    </row>
    <row r="218" spans="1:17" x14ac:dyDescent="0.2">
      <c r="A218" s="50" t="str">
        <f>LEFT(Q218,26)</f>
        <v>sched52yr_gap8_plug_v7-sch</v>
      </c>
      <c r="B218" s="51" t="str">
        <f t="shared" si="53"/>
        <v xml:space="preserve">19971020 </v>
      </c>
      <c r="C218" s="50"/>
      <c r="D218" s="50" t="s">
        <v>25</v>
      </c>
      <c r="E218" s="50" t="s">
        <v>25</v>
      </c>
      <c r="F218" s="50" t="s">
        <v>25</v>
      </c>
      <c r="G218" s="50" t="s">
        <v>25</v>
      </c>
      <c r="H218" s="50" t="s">
        <v>25</v>
      </c>
      <c r="I218" s="50">
        <v>278</v>
      </c>
      <c r="J218" s="50">
        <v>-0.02</v>
      </c>
      <c r="K218" s="50">
        <v>3507</v>
      </c>
      <c r="L218" s="50">
        <v>0.02</v>
      </c>
      <c r="M218" s="50">
        <v>12908</v>
      </c>
      <c r="N218" s="50" t="s">
        <v>11</v>
      </c>
      <c r="O218" s="50" t="s">
        <v>40</v>
      </c>
      <c r="P218" s="52">
        <v>46194</v>
      </c>
      <c r="Q218" s="50" t="s">
        <v>189</v>
      </c>
    </row>
    <row r="219" spans="1:17" x14ac:dyDescent="0.2">
      <c r="B219" s="38"/>
      <c r="D219" t="s">
        <v>25</v>
      </c>
      <c r="P219" s="38"/>
    </row>
    <row r="220" spans="1:17" x14ac:dyDescent="0.2">
      <c r="A220" s="2" t="str">
        <f>LEFT(Q220,12)</f>
        <v>sched52yr_v7</v>
      </c>
      <c r="B220" s="40" t="str">
        <f>RIGHT(Q220,9)</f>
        <v xml:space="preserve">.POSmean </v>
      </c>
      <c r="C220" s="2" t="s">
        <v>25</v>
      </c>
      <c r="D220" s="2" t="s">
        <v>25</v>
      </c>
      <c r="E220" s="2">
        <v>5243</v>
      </c>
      <c r="F220" s="2">
        <v>0.1</v>
      </c>
      <c r="G220" s="2"/>
      <c r="H220" s="2">
        <v>0.3</v>
      </c>
      <c r="I220" s="2" t="s">
        <v>25</v>
      </c>
      <c r="J220" s="2" t="s">
        <v>25</v>
      </c>
      <c r="K220" s="2" t="s">
        <v>25</v>
      </c>
      <c r="L220" s="2" t="s">
        <v>25</v>
      </c>
      <c r="M220" s="2">
        <v>12908</v>
      </c>
      <c r="N220" s="2" t="s">
        <v>11</v>
      </c>
      <c r="O220" s="2" t="s">
        <v>40</v>
      </c>
      <c r="P220" s="53">
        <v>46194</v>
      </c>
      <c r="Q220" s="2" t="s">
        <v>113</v>
      </c>
    </row>
    <row r="221" spans="1:17" x14ac:dyDescent="0.2">
      <c r="A221" s="2" t="str">
        <f>LEFT(Q221,26)</f>
        <v>sched52yr_gap8_plug_v7.Hyd</v>
      </c>
      <c r="B221" s="40" t="str">
        <f t="shared" ref="B221:B222" si="54">RIGHT(Q221,9)</f>
        <v xml:space="preserve">.POSmean </v>
      </c>
      <c r="C221" s="2" t="s">
        <v>25</v>
      </c>
      <c r="D221" s="2" t="s">
        <v>25</v>
      </c>
      <c r="E221" s="2">
        <v>5425</v>
      </c>
      <c r="F221" s="2">
        <v>0.1</v>
      </c>
      <c r="G221" s="2"/>
      <c r="H221" s="2">
        <v>0.3</v>
      </c>
      <c r="I221" s="2" t="s">
        <v>25</v>
      </c>
      <c r="J221" s="2" t="s">
        <v>25</v>
      </c>
      <c r="K221" s="2" t="s">
        <v>25</v>
      </c>
      <c r="L221" s="2" t="s">
        <v>25</v>
      </c>
      <c r="M221" s="2">
        <v>12908</v>
      </c>
      <c r="N221" s="2" t="s">
        <v>11</v>
      </c>
      <c r="O221" s="2" t="s">
        <v>40</v>
      </c>
      <c r="P221" s="53">
        <v>46194</v>
      </c>
      <c r="Q221" s="2" t="s">
        <v>190</v>
      </c>
    </row>
    <row r="222" spans="1:17" x14ac:dyDescent="0.2">
      <c r="A222" s="2" t="str">
        <f>LEFT(Q222,26)</f>
        <v>sched52yr_gap8_plug_v7-sch</v>
      </c>
      <c r="B222" s="40" t="str">
        <f t="shared" si="54"/>
        <v xml:space="preserve">.POSmean </v>
      </c>
      <c r="C222" s="2"/>
      <c r="D222" s="2" t="s">
        <v>25</v>
      </c>
      <c r="E222" s="2" t="s">
        <v>25</v>
      </c>
      <c r="F222" s="2" t="s">
        <v>25</v>
      </c>
      <c r="G222" s="2" t="s">
        <v>25</v>
      </c>
      <c r="H222" s="2" t="s">
        <v>25</v>
      </c>
      <c r="I222" s="2">
        <v>1410</v>
      </c>
      <c r="J222" s="2">
        <v>-0.02</v>
      </c>
      <c r="K222" s="2">
        <v>650</v>
      </c>
      <c r="L222" s="2">
        <v>0.02</v>
      </c>
      <c r="M222" s="2">
        <v>12908</v>
      </c>
      <c r="N222" s="2" t="s">
        <v>11</v>
      </c>
      <c r="O222" s="2" t="s">
        <v>40</v>
      </c>
      <c r="P222" s="53">
        <v>46194</v>
      </c>
      <c r="Q222" s="2" t="s">
        <v>191</v>
      </c>
    </row>
    <row r="223" spans="1:17" x14ac:dyDescent="0.2">
      <c r="B223" s="38"/>
      <c r="D223" t="s">
        <v>25</v>
      </c>
      <c r="P223" s="38"/>
    </row>
    <row r="224" spans="1:17" x14ac:dyDescent="0.2">
      <c r="A224" s="41" t="str">
        <f>LEFT(Q224,12)</f>
        <v>sched52yr_v7</v>
      </c>
      <c r="B224" s="48" t="str">
        <f>RIGHT(Q224,9)</f>
        <v xml:space="preserve">19780503 </v>
      </c>
      <c r="C224" s="41" t="s">
        <v>25</v>
      </c>
      <c r="D224" s="41" t="s">
        <v>25</v>
      </c>
      <c r="E224" s="41">
        <v>3581</v>
      </c>
      <c r="F224" s="41">
        <v>100</v>
      </c>
      <c r="G224" s="41">
        <v>146</v>
      </c>
      <c r="H224" s="41">
        <v>400</v>
      </c>
      <c r="I224" s="41" t="s">
        <v>25</v>
      </c>
      <c r="J224" s="41" t="s">
        <v>25</v>
      </c>
      <c r="K224" s="41" t="s">
        <v>25</v>
      </c>
      <c r="L224" s="41" t="s">
        <v>25</v>
      </c>
      <c r="M224" s="41">
        <v>12908</v>
      </c>
      <c r="N224" s="41" t="s">
        <v>11</v>
      </c>
      <c r="O224" s="41" t="s">
        <v>26</v>
      </c>
      <c r="P224" s="42">
        <v>46194</v>
      </c>
      <c r="Q224" s="41" t="s">
        <v>62</v>
      </c>
    </row>
    <row r="225" spans="1:17" x14ac:dyDescent="0.2">
      <c r="A225" s="41" t="str">
        <f>LEFT(Q225,26)</f>
        <v>sched52yr_gap8_plug_v7.SF_</v>
      </c>
      <c r="B225" s="48" t="str">
        <f t="shared" ref="B225:B226" si="55">RIGHT(Q225,9)</f>
        <v xml:space="preserve">19780503 </v>
      </c>
      <c r="C225" s="41" t="s">
        <v>25</v>
      </c>
      <c r="D225" s="41" t="s">
        <v>25</v>
      </c>
      <c r="E225" s="41">
        <v>5694</v>
      </c>
      <c r="F225" s="41">
        <v>100</v>
      </c>
      <c r="G225" s="41">
        <v>380</v>
      </c>
      <c r="H225" s="41">
        <v>400</v>
      </c>
      <c r="I225" s="41" t="s">
        <v>25</v>
      </c>
      <c r="J225" s="41" t="s">
        <v>25</v>
      </c>
      <c r="K225" s="41" t="s">
        <v>25</v>
      </c>
      <c r="L225" s="41" t="s">
        <v>25</v>
      </c>
      <c r="M225" s="41">
        <v>12908</v>
      </c>
      <c r="N225" s="41" t="s">
        <v>11</v>
      </c>
      <c r="O225" s="41" t="s">
        <v>26</v>
      </c>
      <c r="P225" s="42">
        <v>46194</v>
      </c>
      <c r="Q225" s="41" t="s">
        <v>81</v>
      </c>
    </row>
    <row r="226" spans="1:17" x14ac:dyDescent="0.2">
      <c r="A226" s="41" t="str">
        <f>LEFT(Q226,26)</f>
        <v>sched52yr_gap8_plug_v7-sch</v>
      </c>
      <c r="B226" s="48" t="str">
        <f t="shared" si="55"/>
        <v xml:space="preserve">19780503 </v>
      </c>
      <c r="C226" s="41"/>
      <c r="D226" s="41" t="s">
        <v>25</v>
      </c>
      <c r="E226" s="41" t="s">
        <v>25</v>
      </c>
      <c r="F226" s="41" t="s">
        <v>25</v>
      </c>
      <c r="G226" s="41" t="s">
        <v>25</v>
      </c>
      <c r="H226" s="41" t="s">
        <v>25</v>
      </c>
      <c r="I226" s="41">
        <v>1307</v>
      </c>
      <c r="J226" s="41">
        <v>-20</v>
      </c>
      <c r="K226" s="41">
        <v>5990</v>
      </c>
      <c r="L226" s="41">
        <v>20</v>
      </c>
      <c r="M226" s="41">
        <v>12908</v>
      </c>
      <c r="N226" s="41" t="s">
        <v>11</v>
      </c>
      <c r="O226" s="41" t="s">
        <v>26</v>
      </c>
      <c r="P226" s="42">
        <v>46194</v>
      </c>
      <c r="Q226" s="41" t="s">
        <v>82</v>
      </c>
    </row>
    <row r="227" spans="1:17" x14ac:dyDescent="0.2">
      <c r="B227" s="38"/>
      <c r="D227" t="s">
        <v>25</v>
      </c>
      <c r="P227" s="38"/>
    </row>
    <row r="228" spans="1:17" x14ac:dyDescent="0.2">
      <c r="A228" t="str">
        <f>LEFT(Q228,12)</f>
        <v>sched52yr_v7</v>
      </c>
      <c r="B228" s="38" t="str">
        <f>RIGHT(Q228,9)</f>
        <v xml:space="preserve">19780930 </v>
      </c>
      <c r="C228" t="s">
        <v>25</v>
      </c>
      <c r="D228" t="s">
        <v>25</v>
      </c>
      <c r="E228">
        <v>10160</v>
      </c>
      <c r="F228">
        <v>100</v>
      </c>
      <c r="G228">
        <v>526</v>
      </c>
      <c r="H228">
        <v>400</v>
      </c>
      <c r="I228" t="s">
        <v>25</v>
      </c>
      <c r="J228" t="s">
        <v>25</v>
      </c>
      <c r="K228" t="s">
        <v>25</v>
      </c>
      <c r="L228" t="s">
        <v>25</v>
      </c>
      <c r="M228">
        <v>12908</v>
      </c>
      <c r="N228" t="s">
        <v>11</v>
      </c>
      <c r="O228" t="s">
        <v>26</v>
      </c>
      <c r="P228" s="49">
        <v>46194</v>
      </c>
      <c r="Q228" t="s">
        <v>116</v>
      </c>
    </row>
    <row r="229" spans="1:17" x14ac:dyDescent="0.2">
      <c r="A229" t="str">
        <f>LEFT(Q229,26)</f>
        <v>sched52yr_gap8_plug_v7.SF_</v>
      </c>
      <c r="B229" s="38" t="str">
        <f t="shared" ref="B229:B230" si="56">RIGHT(Q229,9)</f>
        <v xml:space="preserve">19780930 </v>
      </c>
      <c r="C229" t="s">
        <v>25</v>
      </c>
      <c r="D229" t="s">
        <v>25</v>
      </c>
      <c r="E229">
        <v>11647</v>
      </c>
      <c r="F229">
        <v>100</v>
      </c>
      <c r="G229">
        <v>869</v>
      </c>
      <c r="H229">
        <v>400</v>
      </c>
      <c r="I229" t="s">
        <v>25</v>
      </c>
      <c r="J229" t="s">
        <v>25</v>
      </c>
      <c r="K229" t="s">
        <v>25</v>
      </c>
      <c r="L229" t="s">
        <v>25</v>
      </c>
      <c r="M229">
        <v>12908</v>
      </c>
      <c r="N229" t="s">
        <v>11</v>
      </c>
      <c r="O229" t="s">
        <v>26</v>
      </c>
      <c r="P229" s="49">
        <v>46194</v>
      </c>
      <c r="Q229" t="s">
        <v>192</v>
      </c>
    </row>
    <row r="230" spans="1:17" x14ac:dyDescent="0.2">
      <c r="A230" t="str">
        <f>LEFT(Q230,26)</f>
        <v>sched52yr_gap8_plug_v7-sch</v>
      </c>
      <c r="B230" s="38" t="str">
        <f t="shared" si="56"/>
        <v xml:space="preserve">19780930 </v>
      </c>
      <c r="D230" t="s">
        <v>25</v>
      </c>
      <c r="E230" t="s">
        <v>25</v>
      </c>
      <c r="F230" t="s">
        <v>25</v>
      </c>
      <c r="G230" t="s">
        <v>25</v>
      </c>
      <c r="H230" t="s">
        <v>25</v>
      </c>
      <c r="I230">
        <v>1719</v>
      </c>
      <c r="J230">
        <v>-20</v>
      </c>
      <c r="K230">
        <v>7791</v>
      </c>
      <c r="L230">
        <v>20</v>
      </c>
      <c r="M230">
        <v>12908</v>
      </c>
      <c r="N230" t="s">
        <v>11</v>
      </c>
      <c r="O230" t="s">
        <v>26</v>
      </c>
      <c r="P230" s="49">
        <v>46194</v>
      </c>
      <c r="Q230" t="s">
        <v>193</v>
      </c>
    </row>
    <row r="231" spans="1:17" x14ac:dyDescent="0.2">
      <c r="B231" s="38"/>
      <c r="D231" t="s">
        <v>25</v>
      </c>
      <c r="P231" s="38"/>
    </row>
    <row r="232" spans="1:17" x14ac:dyDescent="0.2">
      <c r="A232" t="str">
        <f>LEFT(Q232,12)</f>
        <v>sched52yr_v7</v>
      </c>
      <c r="B232" s="38" t="str">
        <f>RIGHT(Q232,9)</f>
        <v xml:space="preserve">19970423 </v>
      </c>
      <c r="C232" t="s">
        <v>25</v>
      </c>
      <c r="D232" t="s">
        <v>25</v>
      </c>
      <c r="E232">
        <v>3386</v>
      </c>
      <c r="F232">
        <v>100</v>
      </c>
      <c r="G232">
        <v>155</v>
      </c>
      <c r="H232">
        <v>400</v>
      </c>
      <c r="I232" t="s">
        <v>25</v>
      </c>
      <c r="J232" t="s">
        <v>25</v>
      </c>
      <c r="K232" t="s">
        <v>25</v>
      </c>
      <c r="L232" t="s">
        <v>25</v>
      </c>
      <c r="M232">
        <v>12908</v>
      </c>
      <c r="N232" t="s">
        <v>11</v>
      </c>
      <c r="O232" t="s">
        <v>26</v>
      </c>
      <c r="P232" s="49">
        <v>46194</v>
      </c>
      <c r="Q232" t="s">
        <v>119</v>
      </c>
    </row>
    <row r="233" spans="1:17" x14ac:dyDescent="0.2">
      <c r="A233" t="str">
        <f>LEFT(Q233,26)</f>
        <v>sched52yr_gap8_plug_v7.SF_</v>
      </c>
      <c r="B233" s="38" t="str">
        <f t="shared" ref="B233:B234" si="57">RIGHT(Q233,9)</f>
        <v xml:space="preserve">19970423 </v>
      </c>
      <c r="C233" t="s">
        <v>25</v>
      </c>
      <c r="D233" t="s">
        <v>25</v>
      </c>
      <c r="E233">
        <v>6474</v>
      </c>
      <c r="F233">
        <v>100</v>
      </c>
      <c r="G233">
        <v>226</v>
      </c>
      <c r="H233">
        <v>400</v>
      </c>
      <c r="I233" t="s">
        <v>25</v>
      </c>
      <c r="J233" t="s">
        <v>25</v>
      </c>
      <c r="K233" t="s">
        <v>25</v>
      </c>
      <c r="L233" t="s">
        <v>25</v>
      </c>
      <c r="M233">
        <v>12908</v>
      </c>
      <c r="N233" t="s">
        <v>11</v>
      </c>
      <c r="O233" t="s">
        <v>26</v>
      </c>
      <c r="P233" s="49">
        <v>46194</v>
      </c>
      <c r="Q233" t="s">
        <v>194</v>
      </c>
    </row>
    <row r="234" spans="1:17" x14ac:dyDescent="0.2">
      <c r="A234" t="str">
        <f>LEFT(Q234,26)</f>
        <v>sched52yr_gap8_plug_v7-sch</v>
      </c>
      <c r="B234" s="38" t="str">
        <f t="shared" si="57"/>
        <v xml:space="preserve">19970423 </v>
      </c>
      <c r="D234" t="s">
        <v>25</v>
      </c>
      <c r="E234" t="s">
        <v>25</v>
      </c>
      <c r="F234" t="s">
        <v>25</v>
      </c>
      <c r="G234" t="s">
        <v>25</v>
      </c>
      <c r="H234" t="s">
        <v>25</v>
      </c>
      <c r="I234">
        <v>1442</v>
      </c>
      <c r="J234">
        <v>-20</v>
      </c>
      <c r="K234">
        <v>8764</v>
      </c>
      <c r="L234">
        <v>20</v>
      </c>
      <c r="M234">
        <v>12908</v>
      </c>
      <c r="N234" t="s">
        <v>11</v>
      </c>
      <c r="O234" t="s">
        <v>26</v>
      </c>
      <c r="P234" s="49">
        <v>46194</v>
      </c>
      <c r="Q234" t="s">
        <v>195</v>
      </c>
    </row>
    <row r="235" spans="1:17" x14ac:dyDescent="0.2">
      <c r="B235" s="38"/>
      <c r="D235" t="s">
        <v>25</v>
      </c>
      <c r="P235" s="38"/>
    </row>
    <row r="236" spans="1:17" x14ac:dyDescent="0.2">
      <c r="A236" s="50" t="str">
        <f>LEFT(Q236,12)</f>
        <v>sched52yr_v7</v>
      </c>
      <c r="B236" s="51" t="str">
        <f>RIGHT(Q236,9)</f>
        <v xml:space="preserve">19971020 </v>
      </c>
      <c r="C236" s="50" t="s">
        <v>25</v>
      </c>
      <c r="D236" s="50" t="s">
        <v>25</v>
      </c>
      <c r="E236" s="50">
        <v>8241</v>
      </c>
      <c r="F236" s="50">
        <v>100</v>
      </c>
      <c r="G236" s="50">
        <v>252</v>
      </c>
      <c r="H236" s="50">
        <v>400</v>
      </c>
      <c r="I236" s="50" t="s">
        <v>25</v>
      </c>
      <c r="J236" s="50" t="s">
        <v>25</v>
      </c>
      <c r="K236" s="50" t="s">
        <v>25</v>
      </c>
      <c r="L236" s="50" t="s">
        <v>25</v>
      </c>
      <c r="M236" s="50">
        <v>12908</v>
      </c>
      <c r="N236" s="50" t="s">
        <v>11</v>
      </c>
      <c r="O236" s="50" t="s">
        <v>26</v>
      </c>
      <c r="P236" s="52">
        <v>46194</v>
      </c>
      <c r="Q236" s="50" t="s">
        <v>122</v>
      </c>
    </row>
    <row r="237" spans="1:17" x14ac:dyDescent="0.2">
      <c r="A237" s="50" t="str">
        <f>LEFT(Q237,26)</f>
        <v>sched52yr_gap8_plug_v7.SF_</v>
      </c>
      <c r="B237" s="51" t="str">
        <f t="shared" ref="B237:B238" si="58">RIGHT(Q237,9)</f>
        <v xml:space="preserve">19971020 </v>
      </c>
      <c r="C237" s="50" t="s">
        <v>25</v>
      </c>
      <c r="D237" s="50" t="s">
        <v>25</v>
      </c>
      <c r="E237" s="50">
        <v>9074</v>
      </c>
      <c r="F237" s="50">
        <v>100</v>
      </c>
      <c r="G237" s="50">
        <v>229</v>
      </c>
      <c r="H237" s="50">
        <v>400</v>
      </c>
      <c r="I237" s="50" t="s">
        <v>25</v>
      </c>
      <c r="J237" s="50" t="s">
        <v>25</v>
      </c>
      <c r="K237" s="50" t="s">
        <v>25</v>
      </c>
      <c r="L237" s="50" t="s">
        <v>25</v>
      </c>
      <c r="M237" s="50">
        <v>12908</v>
      </c>
      <c r="N237" s="50" t="s">
        <v>11</v>
      </c>
      <c r="O237" s="50" t="s">
        <v>26</v>
      </c>
      <c r="P237" s="52">
        <v>46194</v>
      </c>
      <c r="Q237" s="50" t="s">
        <v>196</v>
      </c>
    </row>
    <row r="238" spans="1:17" x14ac:dyDescent="0.2">
      <c r="A238" s="50" t="str">
        <f>LEFT(Q238,26)</f>
        <v>sched52yr_gap8_plug_v7-sch</v>
      </c>
      <c r="B238" s="51" t="str">
        <f t="shared" si="58"/>
        <v xml:space="preserve">19971020 </v>
      </c>
      <c r="C238" s="50"/>
      <c r="D238" s="50" t="s">
        <v>25</v>
      </c>
      <c r="E238" s="50" t="s">
        <v>25</v>
      </c>
      <c r="F238" s="50" t="s">
        <v>25</v>
      </c>
      <c r="G238" s="50" t="s">
        <v>25</v>
      </c>
      <c r="H238" s="50" t="s">
        <v>25</v>
      </c>
      <c r="I238" s="50">
        <v>1231</v>
      </c>
      <c r="J238" s="50">
        <v>-20</v>
      </c>
      <c r="K238" s="50">
        <v>3274</v>
      </c>
      <c r="L238" s="50">
        <v>20</v>
      </c>
      <c r="M238" s="50">
        <v>12908</v>
      </c>
      <c r="N238" s="50" t="s">
        <v>11</v>
      </c>
      <c r="O238" s="50" t="s">
        <v>26</v>
      </c>
      <c r="P238" s="52">
        <v>46194</v>
      </c>
      <c r="Q238" s="50" t="s">
        <v>197</v>
      </c>
    </row>
    <row r="239" spans="1:17" x14ac:dyDescent="0.2">
      <c r="B239" s="38"/>
      <c r="D239" t="s">
        <v>25</v>
      </c>
      <c r="P239" s="38"/>
    </row>
    <row r="240" spans="1:17" x14ac:dyDescent="0.2">
      <c r="A240" s="2" t="str">
        <f>LEFT(Q240,12)</f>
        <v>sched52yr_v7</v>
      </c>
      <c r="B240" s="40" t="str">
        <f>RIGHT(Q240,9)</f>
        <v xml:space="preserve">.POSmean </v>
      </c>
      <c r="C240" s="2" t="s">
        <v>25</v>
      </c>
      <c r="D240" s="2" t="s">
        <v>25</v>
      </c>
      <c r="E240" s="2">
        <v>4908</v>
      </c>
      <c r="F240" s="2">
        <v>100</v>
      </c>
      <c r="G240" s="2">
        <v>17</v>
      </c>
      <c r="H240" s="2">
        <v>400</v>
      </c>
      <c r="I240" s="2" t="s">
        <v>25</v>
      </c>
      <c r="J240" s="2" t="s">
        <v>25</v>
      </c>
      <c r="K240" s="2" t="s">
        <v>25</v>
      </c>
      <c r="L240" s="2" t="s">
        <v>25</v>
      </c>
      <c r="M240" s="2">
        <v>12908</v>
      </c>
      <c r="N240" s="2" t="s">
        <v>11</v>
      </c>
      <c r="O240" s="2" t="s">
        <v>26</v>
      </c>
      <c r="P240" s="53">
        <v>46194</v>
      </c>
      <c r="Q240" s="2" t="s">
        <v>125</v>
      </c>
    </row>
    <row r="241" spans="1:17" x14ac:dyDescent="0.2">
      <c r="A241" s="2" t="str">
        <f>LEFT(Q241,26)</f>
        <v>sched52yr_gap8_plug_v7.SF_</v>
      </c>
      <c r="B241" s="40" t="str">
        <f t="shared" ref="B241:B242" si="59">RIGHT(Q241,9)</f>
        <v xml:space="preserve">.POSmean </v>
      </c>
      <c r="C241" s="2" t="s">
        <v>25</v>
      </c>
      <c r="D241" s="2" t="s">
        <v>25</v>
      </c>
      <c r="E241" s="2">
        <v>6508</v>
      </c>
      <c r="F241" s="2">
        <v>100</v>
      </c>
      <c r="G241" s="2">
        <v>11</v>
      </c>
      <c r="H241" s="2">
        <v>400</v>
      </c>
      <c r="I241" s="2" t="s">
        <v>25</v>
      </c>
      <c r="J241" s="2" t="s">
        <v>25</v>
      </c>
      <c r="K241" s="2" t="s">
        <v>25</v>
      </c>
      <c r="L241" s="2" t="s">
        <v>25</v>
      </c>
      <c r="M241" s="2">
        <v>12908</v>
      </c>
      <c r="N241" s="2" t="s">
        <v>11</v>
      </c>
      <c r="O241" s="2" t="s">
        <v>26</v>
      </c>
      <c r="P241" s="53">
        <v>46194</v>
      </c>
      <c r="Q241" s="2" t="s">
        <v>198</v>
      </c>
    </row>
    <row r="242" spans="1:17" x14ac:dyDescent="0.2">
      <c r="A242" s="2" t="str">
        <f>LEFT(Q242,26)</f>
        <v>sched52yr_gap8_plug_v7-sch</v>
      </c>
      <c r="B242" s="40" t="str">
        <f t="shared" si="59"/>
        <v xml:space="preserve">.POSmean </v>
      </c>
      <c r="C242" s="2"/>
      <c r="D242" s="2" t="s">
        <v>25</v>
      </c>
      <c r="E242" s="2" t="s">
        <v>25</v>
      </c>
      <c r="F242" s="2" t="s">
        <v>25</v>
      </c>
      <c r="G242" s="2" t="s">
        <v>25</v>
      </c>
      <c r="H242" s="2" t="s">
        <v>25</v>
      </c>
      <c r="I242" s="2">
        <v>427</v>
      </c>
      <c r="J242" s="2">
        <v>-20</v>
      </c>
      <c r="K242" s="2">
        <v>943</v>
      </c>
      <c r="L242" s="2">
        <v>20</v>
      </c>
      <c r="M242" s="2">
        <v>12908</v>
      </c>
      <c r="N242" s="2" t="s">
        <v>11</v>
      </c>
      <c r="O242" s="2" t="s">
        <v>26</v>
      </c>
      <c r="P242" s="53">
        <v>46194</v>
      </c>
      <c r="Q242" s="2" t="s">
        <v>199</v>
      </c>
    </row>
    <row r="243" spans="1:17" x14ac:dyDescent="0.2">
      <c r="A243" s="20"/>
      <c r="B243" s="39"/>
      <c r="C243" s="20"/>
      <c r="D243" s="20" t="s">
        <v>25</v>
      </c>
      <c r="E243" s="20"/>
      <c r="F243" s="20"/>
      <c r="G243" s="20"/>
      <c r="H243" s="20"/>
      <c r="I243" s="20"/>
      <c r="J243" s="20"/>
      <c r="K243" s="20"/>
      <c r="L243" s="20"/>
      <c r="M243" s="20"/>
      <c r="N243" s="20"/>
      <c r="O243" s="20"/>
      <c r="P243" s="39"/>
      <c r="Q243" s="20"/>
    </row>
    <row r="244" spans="1:17" x14ac:dyDescent="0.2">
      <c r="A244" s="41" t="str">
        <f>LEFT(Q244,12)</f>
        <v>sched52yr_v7</v>
      </c>
      <c r="B244" s="48" t="str">
        <f>RIGHT(Q244,9)</f>
        <v xml:space="preserve">19780503 </v>
      </c>
      <c r="C244" s="41" t="s">
        <v>25</v>
      </c>
      <c r="D244" s="41" t="s">
        <v>25</v>
      </c>
      <c r="E244" s="41">
        <v>2776</v>
      </c>
      <c r="F244" s="41">
        <v>0.03</v>
      </c>
      <c r="G244" s="41"/>
      <c r="H244" s="41">
        <v>0.1</v>
      </c>
      <c r="I244" s="41" t="s">
        <v>25</v>
      </c>
      <c r="J244" s="41" t="s">
        <v>25</v>
      </c>
      <c r="K244" s="41" t="s">
        <v>25</v>
      </c>
      <c r="L244" s="41" t="s">
        <v>25</v>
      </c>
      <c r="M244" s="41">
        <v>12908</v>
      </c>
      <c r="N244" s="41" t="s">
        <v>11</v>
      </c>
      <c r="O244" s="41" t="s">
        <v>39</v>
      </c>
      <c r="P244" s="42">
        <v>46194</v>
      </c>
      <c r="Q244" s="41" t="s">
        <v>56</v>
      </c>
    </row>
    <row r="245" spans="1:17" x14ac:dyDescent="0.2">
      <c r="A245" s="41" t="str">
        <f>LEFT(Q245,26)</f>
        <v>sched52yr_plug_v7.SaltSfAv</v>
      </c>
      <c r="B245" s="48" t="str">
        <f t="shared" ref="B245:B246" si="60">RIGHT(Q245,9)</f>
        <v xml:space="preserve">19780503 </v>
      </c>
      <c r="C245" s="41" t="s">
        <v>25</v>
      </c>
      <c r="D245" s="41" t="s">
        <v>25</v>
      </c>
      <c r="E245" s="41">
        <v>5522</v>
      </c>
      <c r="F245" s="41">
        <v>0.03</v>
      </c>
      <c r="G245" s="41"/>
      <c r="H245" s="41">
        <v>0.1</v>
      </c>
      <c r="I245" s="41" t="s">
        <v>25</v>
      </c>
      <c r="J245" s="41" t="s">
        <v>25</v>
      </c>
      <c r="K245" s="41" t="s">
        <v>25</v>
      </c>
      <c r="L245" s="41" t="s">
        <v>25</v>
      </c>
      <c r="M245" s="41">
        <v>12908</v>
      </c>
      <c r="N245" s="41" t="s">
        <v>11</v>
      </c>
      <c r="O245" s="41" t="s">
        <v>39</v>
      </c>
      <c r="P245" s="42">
        <v>46194</v>
      </c>
      <c r="Q245" s="41" t="s">
        <v>83</v>
      </c>
    </row>
    <row r="246" spans="1:17" x14ac:dyDescent="0.2">
      <c r="A246" s="41" t="str">
        <f>LEFT(Q246,26)</f>
        <v>sched52yr_plug_v7-sched52y</v>
      </c>
      <c r="B246" s="48" t="str">
        <f t="shared" si="60"/>
        <v xml:space="preserve">19780503 </v>
      </c>
      <c r="C246" s="41"/>
      <c r="D246" s="41" t="s">
        <v>25</v>
      </c>
      <c r="E246" s="41" t="s">
        <v>25</v>
      </c>
      <c r="F246" s="41" t="s">
        <v>25</v>
      </c>
      <c r="G246" s="41" t="s">
        <v>25</v>
      </c>
      <c r="H246" s="41" t="s">
        <v>25</v>
      </c>
      <c r="I246" s="41">
        <v>1152</v>
      </c>
      <c r="J246" s="41">
        <v>-5.0000000000000001E-3</v>
      </c>
      <c r="K246" s="41">
        <v>5006</v>
      </c>
      <c r="L246" s="41">
        <v>5.0000000000000001E-3</v>
      </c>
      <c r="M246" s="41">
        <v>12908</v>
      </c>
      <c r="N246" s="41" t="s">
        <v>11</v>
      </c>
      <c r="O246" s="41" t="s">
        <v>39</v>
      </c>
      <c r="P246" s="42">
        <v>46194</v>
      </c>
      <c r="Q246" s="41" t="s">
        <v>84</v>
      </c>
    </row>
    <row r="247" spans="1:17" x14ac:dyDescent="0.2">
      <c r="B247" s="38"/>
      <c r="D247" t="s">
        <v>25</v>
      </c>
      <c r="P247" s="38"/>
    </row>
    <row r="248" spans="1:17" x14ac:dyDescent="0.2">
      <c r="A248" t="str">
        <f>LEFT(Q248,12)</f>
        <v>sched52yr_v7</v>
      </c>
      <c r="B248" s="38" t="str">
        <f>RIGHT(Q248,9)</f>
        <v xml:space="preserve">19780930 </v>
      </c>
      <c r="C248" t="s">
        <v>25</v>
      </c>
      <c r="D248" t="s">
        <v>25</v>
      </c>
      <c r="E248">
        <v>10054</v>
      </c>
      <c r="F248">
        <v>0.03</v>
      </c>
      <c r="H248">
        <v>0.1</v>
      </c>
      <c r="I248" t="s">
        <v>25</v>
      </c>
      <c r="J248" t="s">
        <v>25</v>
      </c>
      <c r="K248" t="s">
        <v>25</v>
      </c>
      <c r="L248" t="s">
        <v>25</v>
      </c>
      <c r="M248">
        <v>12908</v>
      </c>
      <c r="N248" t="s">
        <v>11</v>
      </c>
      <c r="O248" t="s">
        <v>39</v>
      </c>
      <c r="P248" s="49">
        <v>46194</v>
      </c>
      <c r="Q248" t="s">
        <v>92</v>
      </c>
    </row>
    <row r="249" spans="1:17" x14ac:dyDescent="0.2">
      <c r="A249" t="str">
        <f>LEFT(Q249,26)</f>
        <v>sched52yr_plug_v7.SaltSfAv</v>
      </c>
      <c r="B249" s="38" t="str">
        <f t="shared" ref="B249:B250" si="61">RIGHT(Q249,9)</f>
        <v xml:space="preserve">19780930 </v>
      </c>
      <c r="C249" t="s">
        <v>25</v>
      </c>
      <c r="D249" t="s">
        <v>25</v>
      </c>
      <c r="E249">
        <v>11296</v>
      </c>
      <c r="F249">
        <v>0.03</v>
      </c>
      <c r="G249">
        <v>173</v>
      </c>
      <c r="H249">
        <v>0.1</v>
      </c>
      <c r="I249" t="s">
        <v>25</v>
      </c>
      <c r="J249" t="s">
        <v>25</v>
      </c>
      <c r="K249" t="s">
        <v>25</v>
      </c>
      <c r="L249" t="s">
        <v>25</v>
      </c>
      <c r="M249">
        <v>12908</v>
      </c>
      <c r="N249" t="s">
        <v>11</v>
      </c>
      <c r="O249" t="s">
        <v>39</v>
      </c>
      <c r="P249" s="49">
        <v>46194</v>
      </c>
      <c r="Q249" t="s">
        <v>200</v>
      </c>
    </row>
    <row r="250" spans="1:17" x14ac:dyDescent="0.2">
      <c r="A250" t="str">
        <f>LEFT(Q250,26)</f>
        <v>sched52yr_plug_v7-sched52y</v>
      </c>
      <c r="B250" s="38" t="str">
        <f t="shared" si="61"/>
        <v xml:space="preserve">19780930 </v>
      </c>
      <c r="D250" t="s">
        <v>25</v>
      </c>
      <c r="E250" t="s">
        <v>25</v>
      </c>
      <c r="F250" t="s">
        <v>25</v>
      </c>
      <c r="G250" t="s">
        <v>25</v>
      </c>
      <c r="H250" t="s">
        <v>25</v>
      </c>
      <c r="I250">
        <v>1647</v>
      </c>
      <c r="J250">
        <v>-5.0000000000000001E-3</v>
      </c>
      <c r="K250">
        <v>8231</v>
      </c>
      <c r="L250">
        <v>5.0000000000000001E-3</v>
      </c>
      <c r="M250">
        <v>12908</v>
      </c>
      <c r="N250" t="s">
        <v>11</v>
      </c>
      <c r="O250" t="s">
        <v>39</v>
      </c>
      <c r="P250" s="49">
        <v>46194</v>
      </c>
      <c r="Q250" t="s">
        <v>201</v>
      </c>
    </row>
    <row r="251" spans="1:17" x14ac:dyDescent="0.2">
      <c r="B251" s="38"/>
      <c r="D251" t="s">
        <v>25</v>
      </c>
      <c r="P251" s="38"/>
    </row>
    <row r="252" spans="1:17" x14ac:dyDescent="0.2">
      <c r="A252" t="str">
        <f>LEFT(Q252,12)</f>
        <v>sched52yr_v7</v>
      </c>
      <c r="B252" s="38" t="str">
        <f>RIGHT(Q252,9)</f>
        <v xml:space="preserve">19970423 </v>
      </c>
      <c r="C252" t="s">
        <v>25</v>
      </c>
      <c r="D252" t="s">
        <v>25</v>
      </c>
      <c r="E252">
        <v>2340</v>
      </c>
      <c r="F252">
        <v>0.03</v>
      </c>
      <c r="H252">
        <v>0.1</v>
      </c>
      <c r="I252" t="s">
        <v>25</v>
      </c>
      <c r="J252" t="s">
        <v>25</v>
      </c>
      <c r="K252" t="s">
        <v>25</v>
      </c>
      <c r="L252" t="s">
        <v>25</v>
      </c>
      <c r="M252">
        <v>12908</v>
      </c>
      <c r="N252" t="s">
        <v>11</v>
      </c>
      <c r="O252" t="s">
        <v>39</v>
      </c>
      <c r="P252" s="49">
        <v>46194</v>
      </c>
      <c r="Q252" t="s">
        <v>95</v>
      </c>
    </row>
    <row r="253" spans="1:17" x14ac:dyDescent="0.2">
      <c r="A253" t="str">
        <f>LEFT(Q253,26)</f>
        <v>sched52yr_plug_v7.SaltSfAv</v>
      </c>
      <c r="B253" s="38" t="str">
        <f t="shared" ref="B253:B254" si="62">RIGHT(Q253,9)</f>
        <v xml:space="preserve">19970423 </v>
      </c>
      <c r="C253" t="s">
        <v>25</v>
      </c>
      <c r="D253" t="s">
        <v>25</v>
      </c>
      <c r="E253">
        <v>5941</v>
      </c>
      <c r="F253">
        <v>0.03</v>
      </c>
      <c r="H253">
        <v>0.1</v>
      </c>
      <c r="I253" t="s">
        <v>25</v>
      </c>
      <c r="J253" t="s">
        <v>25</v>
      </c>
      <c r="K253" t="s">
        <v>25</v>
      </c>
      <c r="L253" t="s">
        <v>25</v>
      </c>
      <c r="M253">
        <v>12908</v>
      </c>
      <c r="N253" t="s">
        <v>11</v>
      </c>
      <c r="O253" t="s">
        <v>39</v>
      </c>
      <c r="P253" s="49">
        <v>46194</v>
      </c>
      <c r="Q253" t="s">
        <v>202</v>
      </c>
    </row>
    <row r="254" spans="1:17" x14ac:dyDescent="0.2">
      <c r="A254" t="str">
        <f>LEFT(Q254,26)</f>
        <v>sched52yr_plug_v7-sched52y</v>
      </c>
      <c r="B254" s="38" t="str">
        <f t="shared" si="62"/>
        <v xml:space="preserve">19970423 </v>
      </c>
      <c r="D254" t="s">
        <v>25</v>
      </c>
      <c r="E254" t="s">
        <v>25</v>
      </c>
      <c r="F254" t="s">
        <v>25</v>
      </c>
      <c r="G254" t="s">
        <v>25</v>
      </c>
      <c r="H254" t="s">
        <v>25</v>
      </c>
      <c r="I254">
        <v>923</v>
      </c>
      <c r="J254">
        <v>-5.0000000000000001E-3</v>
      </c>
      <c r="K254">
        <v>5044</v>
      </c>
      <c r="L254">
        <v>5.0000000000000001E-3</v>
      </c>
      <c r="M254">
        <v>12908</v>
      </c>
      <c r="N254" t="s">
        <v>11</v>
      </c>
      <c r="O254" t="s">
        <v>39</v>
      </c>
      <c r="P254" s="49">
        <v>46194</v>
      </c>
      <c r="Q254" t="s">
        <v>203</v>
      </c>
    </row>
    <row r="255" spans="1:17" x14ac:dyDescent="0.2">
      <c r="B255" s="38"/>
      <c r="D255" t="s">
        <v>25</v>
      </c>
      <c r="P255" s="38"/>
    </row>
    <row r="256" spans="1:17" x14ac:dyDescent="0.2">
      <c r="A256" s="50" t="str">
        <f>LEFT(Q256,12)</f>
        <v>sched52yr_v7</v>
      </c>
      <c r="B256" s="51" t="str">
        <f>RIGHT(Q256,9)</f>
        <v xml:space="preserve">19971020 </v>
      </c>
      <c r="C256" s="50" t="s">
        <v>25</v>
      </c>
      <c r="D256" s="50" t="s">
        <v>25</v>
      </c>
      <c r="E256" s="50">
        <v>11027</v>
      </c>
      <c r="F256" s="50">
        <v>0.03</v>
      </c>
      <c r="G256" s="50">
        <v>1</v>
      </c>
      <c r="H256" s="50">
        <v>0.1</v>
      </c>
      <c r="I256" s="50" t="s">
        <v>25</v>
      </c>
      <c r="J256" s="50" t="s">
        <v>25</v>
      </c>
      <c r="K256" s="50" t="s">
        <v>25</v>
      </c>
      <c r="L256" s="50" t="s">
        <v>25</v>
      </c>
      <c r="M256" s="50">
        <v>12908</v>
      </c>
      <c r="N256" s="50" t="s">
        <v>11</v>
      </c>
      <c r="O256" s="50" t="s">
        <v>39</v>
      </c>
      <c r="P256" s="52">
        <v>46194</v>
      </c>
      <c r="Q256" s="50" t="s">
        <v>98</v>
      </c>
    </row>
    <row r="257" spans="1:17" x14ac:dyDescent="0.2">
      <c r="A257" s="50" t="str">
        <f>LEFT(Q257,26)</f>
        <v>sched52yr_plug_v7.SaltSfAv</v>
      </c>
      <c r="B257" s="51" t="str">
        <f t="shared" ref="B257:B258" si="63">RIGHT(Q257,9)</f>
        <v xml:space="preserve">19971020 </v>
      </c>
      <c r="C257" s="50" t="s">
        <v>25</v>
      </c>
      <c r="D257" s="50" t="s">
        <v>25</v>
      </c>
      <c r="E257" s="50">
        <v>11284</v>
      </c>
      <c r="F257" s="50">
        <v>0.03</v>
      </c>
      <c r="G257" s="50">
        <v>20</v>
      </c>
      <c r="H257" s="50">
        <v>0.1</v>
      </c>
      <c r="I257" s="50" t="s">
        <v>25</v>
      </c>
      <c r="J257" s="50" t="s">
        <v>25</v>
      </c>
      <c r="K257" s="50" t="s">
        <v>25</v>
      </c>
      <c r="L257" s="50" t="s">
        <v>25</v>
      </c>
      <c r="M257" s="50">
        <v>12908</v>
      </c>
      <c r="N257" s="50" t="s">
        <v>11</v>
      </c>
      <c r="O257" s="50" t="s">
        <v>39</v>
      </c>
      <c r="P257" s="52">
        <v>46194</v>
      </c>
      <c r="Q257" s="50" t="s">
        <v>204</v>
      </c>
    </row>
    <row r="258" spans="1:17" x14ac:dyDescent="0.2">
      <c r="A258" s="50" t="str">
        <f>LEFT(Q258,26)</f>
        <v>sched52yr_plug_v7-sched52y</v>
      </c>
      <c r="B258" s="51" t="str">
        <f t="shared" si="63"/>
        <v xml:space="preserve">19971020 </v>
      </c>
      <c r="C258" s="50"/>
      <c r="D258" s="50" t="s">
        <v>25</v>
      </c>
      <c r="E258" s="50" t="s">
        <v>25</v>
      </c>
      <c r="F258" s="50" t="s">
        <v>25</v>
      </c>
      <c r="G258" s="50" t="s">
        <v>25</v>
      </c>
      <c r="H258" s="50" t="s">
        <v>25</v>
      </c>
      <c r="I258" s="50">
        <v>2854</v>
      </c>
      <c r="J258" s="50">
        <v>-5.0000000000000001E-3</v>
      </c>
      <c r="K258" s="50">
        <v>6530</v>
      </c>
      <c r="L258" s="50">
        <v>5.0000000000000001E-3</v>
      </c>
      <c r="M258" s="50">
        <v>12908</v>
      </c>
      <c r="N258" s="50" t="s">
        <v>11</v>
      </c>
      <c r="O258" s="50" t="s">
        <v>39</v>
      </c>
      <c r="P258" s="52">
        <v>46194</v>
      </c>
      <c r="Q258" s="50" t="s">
        <v>205</v>
      </c>
    </row>
    <row r="259" spans="1:17" x14ac:dyDescent="0.2">
      <c r="B259" s="38"/>
      <c r="D259" t="s">
        <v>25</v>
      </c>
      <c r="P259" s="38"/>
    </row>
    <row r="260" spans="1:17" x14ac:dyDescent="0.2">
      <c r="A260" s="2" t="str">
        <f>LEFT(Q260,12)</f>
        <v>sched52yr_v7</v>
      </c>
      <c r="B260" s="40" t="str">
        <f>RIGHT(Q260,9)</f>
        <v xml:space="preserve">.POSmean </v>
      </c>
      <c r="C260" s="2" t="s">
        <v>25</v>
      </c>
      <c r="D260" s="2" t="s">
        <v>25</v>
      </c>
      <c r="E260" s="2">
        <v>11978</v>
      </c>
      <c r="F260" s="2">
        <v>0.03</v>
      </c>
      <c r="G260" s="2"/>
      <c r="H260" s="2">
        <v>0.1</v>
      </c>
      <c r="I260" s="2" t="s">
        <v>25</v>
      </c>
      <c r="J260" s="2" t="s">
        <v>25</v>
      </c>
      <c r="K260" s="2" t="s">
        <v>25</v>
      </c>
      <c r="L260" s="2" t="s">
        <v>25</v>
      </c>
      <c r="M260" s="2">
        <v>12908</v>
      </c>
      <c r="N260" s="2" t="s">
        <v>11</v>
      </c>
      <c r="O260" s="2" t="s">
        <v>39</v>
      </c>
      <c r="P260" s="53">
        <v>46194</v>
      </c>
      <c r="Q260" s="2" t="s">
        <v>101</v>
      </c>
    </row>
    <row r="261" spans="1:17" x14ac:dyDescent="0.2">
      <c r="A261" s="2" t="str">
        <f>LEFT(Q261,26)</f>
        <v>sched52yr_plug_v7.SaltSfAv</v>
      </c>
      <c r="B261" s="40" t="str">
        <f t="shared" ref="B261:B262" si="64">RIGHT(Q261,9)</f>
        <v xml:space="preserve">.POSmean </v>
      </c>
      <c r="C261" s="2" t="s">
        <v>25</v>
      </c>
      <c r="D261" s="2" t="s">
        <v>25</v>
      </c>
      <c r="E261" s="2">
        <v>11703</v>
      </c>
      <c r="F261" s="2">
        <v>0.03</v>
      </c>
      <c r="G261" s="2"/>
      <c r="H261" s="2">
        <v>0.1</v>
      </c>
      <c r="I261" s="2" t="s">
        <v>25</v>
      </c>
      <c r="J261" s="2" t="s">
        <v>25</v>
      </c>
      <c r="K261" s="2" t="s">
        <v>25</v>
      </c>
      <c r="L261" s="2" t="s">
        <v>25</v>
      </c>
      <c r="M261" s="2">
        <v>12908</v>
      </c>
      <c r="N261" s="2" t="s">
        <v>11</v>
      </c>
      <c r="O261" s="2" t="s">
        <v>39</v>
      </c>
      <c r="P261" s="53">
        <v>46194</v>
      </c>
      <c r="Q261" s="2" t="s">
        <v>206</v>
      </c>
    </row>
    <row r="262" spans="1:17" x14ac:dyDescent="0.2">
      <c r="A262" s="2" t="str">
        <f>LEFT(Q262,26)</f>
        <v>sched52yr_plug_v7-sched52y</v>
      </c>
      <c r="B262" s="40" t="str">
        <f t="shared" si="64"/>
        <v xml:space="preserve">.POSmean </v>
      </c>
      <c r="C262" s="2"/>
      <c r="D262" s="2" t="s">
        <v>25</v>
      </c>
      <c r="E262" s="2" t="s">
        <v>25</v>
      </c>
      <c r="F262" s="2" t="s">
        <v>25</v>
      </c>
      <c r="G262" s="2" t="s">
        <v>25</v>
      </c>
      <c r="H262" s="2" t="s">
        <v>25</v>
      </c>
      <c r="I262" s="2">
        <v>1384</v>
      </c>
      <c r="J262" s="2">
        <v>-5.0000000000000001E-3</v>
      </c>
      <c r="K262" s="2">
        <v>1024</v>
      </c>
      <c r="L262" s="2">
        <v>5.0000000000000001E-3</v>
      </c>
      <c r="M262" s="2">
        <v>12908</v>
      </c>
      <c r="N262" s="2" t="s">
        <v>11</v>
      </c>
      <c r="O262" s="2" t="s">
        <v>39</v>
      </c>
      <c r="P262" s="53">
        <v>46194</v>
      </c>
      <c r="Q262" s="2" t="s">
        <v>207</v>
      </c>
    </row>
    <row r="263" spans="1:17" x14ac:dyDescent="0.2">
      <c r="B263" s="38"/>
      <c r="D263" t="s">
        <v>25</v>
      </c>
      <c r="P263" s="38"/>
    </row>
    <row r="264" spans="1:17" x14ac:dyDescent="0.2">
      <c r="A264" s="41" t="str">
        <f>LEFT(Q264,12)</f>
        <v>sched52yr_v7</v>
      </c>
      <c r="B264" s="48" t="str">
        <f>RIGHT(Q264,9)</f>
        <v xml:space="preserve">19780503 </v>
      </c>
      <c r="C264" s="41" t="s">
        <v>25</v>
      </c>
      <c r="D264" s="41" t="s">
        <v>25</v>
      </c>
      <c r="E264" s="41">
        <v>339</v>
      </c>
      <c r="F264" s="41">
        <v>0.1</v>
      </c>
      <c r="G264" s="41"/>
      <c r="H264" s="41">
        <v>0.3</v>
      </c>
      <c r="I264" s="41" t="s">
        <v>25</v>
      </c>
      <c r="J264" s="41" t="s">
        <v>25</v>
      </c>
      <c r="K264" s="41" t="s">
        <v>25</v>
      </c>
      <c r="L264" s="41" t="s">
        <v>25</v>
      </c>
      <c r="M264" s="41">
        <v>12908</v>
      </c>
      <c r="N264" s="41" t="s">
        <v>11</v>
      </c>
      <c r="O264" s="41" t="s">
        <v>40</v>
      </c>
      <c r="P264" s="42">
        <v>46194</v>
      </c>
      <c r="Q264" s="41" t="s">
        <v>59</v>
      </c>
    </row>
    <row r="265" spans="1:17" x14ac:dyDescent="0.2">
      <c r="A265" s="41" t="str">
        <f>LEFT(Q265,26)</f>
        <v>sched52yr_plug_v7.HydRelDe</v>
      </c>
      <c r="B265" s="48" t="str">
        <f t="shared" ref="B265:B266" si="65">RIGHT(Q265,9)</f>
        <v xml:space="preserve">19780503 </v>
      </c>
      <c r="C265" s="41" t="s">
        <v>25</v>
      </c>
      <c r="D265" s="41" t="s">
        <v>25</v>
      </c>
      <c r="E265" s="41">
        <v>1175</v>
      </c>
      <c r="F265" s="41">
        <v>0.1</v>
      </c>
      <c r="G265" s="41"/>
      <c r="H265" s="41">
        <v>0.3</v>
      </c>
      <c r="I265" s="41" t="s">
        <v>25</v>
      </c>
      <c r="J265" s="41" t="s">
        <v>25</v>
      </c>
      <c r="K265" s="41" t="s">
        <v>25</v>
      </c>
      <c r="L265" s="41" t="s">
        <v>25</v>
      </c>
      <c r="M265" s="41">
        <v>12908</v>
      </c>
      <c r="N265" s="41" t="s">
        <v>11</v>
      </c>
      <c r="O265" s="41" t="s">
        <v>40</v>
      </c>
      <c r="P265" s="42">
        <v>46194</v>
      </c>
      <c r="Q265" s="41" t="s">
        <v>85</v>
      </c>
    </row>
    <row r="266" spans="1:17" x14ac:dyDescent="0.2">
      <c r="A266" s="41" t="str">
        <f>LEFT(Q266,26)</f>
        <v>sched52yr_plug_v7-sched52y</v>
      </c>
      <c r="B266" s="48" t="str">
        <f t="shared" si="65"/>
        <v xml:space="preserve">19780503 </v>
      </c>
      <c r="C266" s="41"/>
      <c r="D266" s="41" t="s">
        <v>25</v>
      </c>
      <c r="E266" s="41" t="s">
        <v>25</v>
      </c>
      <c r="F266" s="41" t="s">
        <v>25</v>
      </c>
      <c r="G266" s="41" t="s">
        <v>25</v>
      </c>
      <c r="H266" s="41" t="s">
        <v>25</v>
      </c>
      <c r="I266" s="41">
        <v>1482</v>
      </c>
      <c r="J266" s="41">
        <v>-0.02</v>
      </c>
      <c r="K266" s="41">
        <v>7790</v>
      </c>
      <c r="L266" s="41">
        <v>0.02</v>
      </c>
      <c r="M266" s="41">
        <v>12908</v>
      </c>
      <c r="N266" s="41" t="s">
        <v>11</v>
      </c>
      <c r="O266" s="41" t="s">
        <v>40</v>
      </c>
      <c r="P266" s="42">
        <v>46194</v>
      </c>
      <c r="Q266" s="41" t="s">
        <v>86</v>
      </c>
    </row>
    <row r="267" spans="1:17" x14ac:dyDescent="0.2">
      <c r="B267" s="38"/>
      <c r="D267" t="s">
        <v>25</v>
      </c>
      <c r="P267" s="38"/>
    </row>
    <row r="268" spans="1:17" x14ac:dyDescent="0.2">
      <c r="A268" t="str">
        <f>LEFT(Q268,12)</f>
        <v>sched52yr_v7</v>
      </c>
      <c r="B268" s="38" t="str">
        <f>RIGHT(Q268,9)</f>
        <v xml:space="preserve">19780930 </v>
      </c>
      <c r="C268" t="s">
        <v>25</v>
      </c>
      <c r="D268" t="s">
        <v>25</v>
      </c>
      <c r="E268">
        <v>8586</v>
      </c>
      <c r="F268">
        <v>0.1</v>
      </c>
      <c r="G268">
        <v>1147</v>
      </c>
      <c r="H268">
        <v>0.3</v>
      </c>
      <c r="I268" t="s">
        <v>25</v>
      </c>
      <c r="J268" t="s">
        <v>25</v>
      </c>
      <c r="K268" t="s">
        <v>25</v>
      </c>
      <c r="L268" t="s">
        <v>25</v>
      </c>
      <c r="M268">
        <v>12908</v>
      </c>
      <c r="N268" t="s">
        <v>11</v>
      </c>
      <c r="O268" t="s">
        <v>40</v>
      </c>
      <c r="P268" s="49">
        <v>46194</v>
      </c>
      <c r="Q268" t="s">
        <v>104</v>
      </c>
    </row>
    <row r="269" spans="1:17" x14ac:dyDescent="0.2">
      <c r="A269" t="str">
        <f>LEFT(Q269,26)</f>
        <v>sched52yr_plug_v7.HydRelDe</v>
      </c>
      <c r="B269" s="38" t="str">
        <f t="shared" ref="B269:B270" si="66">RIGHT(Q269,9)</f>
        <v xml:space="preserve">19780930 </v>
      </c>
      <c r="C269" t="s">
        <v>25</v>
      </c>
      <c r="D269" t="s">
        <v>25</v>
      </c>
      <c r="E269">
        <v>9715</v>
      </c>
      <c r="F269">
        <v>0.1</v>
      </c>
      <c r="G269">
        <v>1540</v>
      </c>
      <c r="H269">
        <v>0.3</v>
      </c>
      <c r="I269" t="s">
        <v>25</v>
      </c>
      <c r="J269" t="s">
        <v>25</v>
      </c>
      <c r="K269" t="s">
        <v>25</v>
      </c>
      <c r="L269" t="s">
        <v>25</v>
      </c>
      <c r="M269">
        <v>12908</v>
      </c>
      <c r="N269" t="s">
        <v>11</v>
      </c>
      <c r="O269" t="s">
        <v>40</v>
      </c>
      <c r="P269" s="49">
        <v>46194</v>
      </c>
      <c r="Q269" t="s">
        <v>208</v>
      </c>
    </row>
    <row r="270" spans="1:17" x14ac:dyDescent="0.2">
      <c r="A270" t="str">
        <f>LEFT(Q270,26)</f>
        <v>sched52yr_plug_v7-sched52y</v>
      </c>
      <c r="B270" s="38" t="str">
        <f t="shared" si="66"/>
        <v xml:space="preserve">19780930 </v>
      </c>
      <c r="D270" t="s">
        <v>25</v>
      </c>
      <c r="E270" t="s">
        <v>25</v>
      </c>
      <c r="F270" t="s">
        <v>25</v>
      </c>
      <c r="G270" t="s">
        <v>25</v>
      </c>
      <c r="H270" t="s">
        <v>25</v>
      </c>
      <c r="I270">
        <v>2569</v>
      </c>
      <c r="J270">
        <v>-0.02</v>
      </c>
      <c r="K270">
        <v>7144</v>
      </c>
      <c r="L270">
        <v>0.02</v>
      </c>
      <c r="M270">
        <v>12908</v>
      </c>
      <c r="N270" t="s">
        <v>11</v>
      </c>
      <c r="O270" t="s">
        <v>40</v>
      </c>
      <c r="P270" s="49">
        <v>46194</v>
      </c>
      <c r="Q270" t="s">
        <v>209</v>
      </c>
    </row>
    <row r="271" spans="1:17" x14ac:dyDescent="0.2">
      <c r="B271" s="38"/>
      <c r="D271" t="s">
        <v>25</v>
      </c>
      <c r="P271" s="38"/>
    </row>
    <row r="272" spans="1:17" x14ac:dyDescent="0.2">
      <c r="A272" t="str">
        <f>LEFT(Q272,12)</f>
        <v>sched52yr_v7</v>
      </c>
      <c r="B272" s="38" t="str">
        <f>RIGHT(Q272,9)</f>
        <v xml:space="preserve">19970423 </v>
      </c>
      <c r="C272" t="s">
        <v>25</v>
      </c>
      <c r="D272" t="s">
        <v>25</v>
      </c>
      <c r="E272">
        <v>777</v>
      </c>
      <c r="F272">
        <v>0.1</v>
      </c>
      <c r="G272">
        <v>5</v>
      </c>
      <c r="H272">
        <v>0.3</v>
      </c>
      <c r="I272" t="s">
        <v>25</v>
      </c>
      <c r="J272" t="s">
        <v>25</v>
      </c>
      <c r="K272" t="s">
        <v>25</v>
      </c>
      <c r="L272" t="s">
        <v>25</v>
      </c>
      <c r="M272">
        <v>12908</v>
      </c>
      <c r="N272" t="s">
        <v>11</v>
      </c>
      <c r="O272" t="s">
        <v>40</v>
      </c>
      <c r="P272" s="49">
        <v>46194</v>
      </c>
      <c r="Q272" t="s">
        <v>107</v>
      </c>
    </row>
    <row r="273" spans="1:17" x14ac:dyDescent="0.2">
      <c r="A273" t="str">
        <f>LEFT(Q273,26)</f>
        <v>sched52yr_plug_v7.HydRelDe</v>
      </c>
      <c r="B273" s="38" t="str">
        <f t="shared" ref="B273:B274" si="67">RIGHT(Q273,9)</f>
        <v xml:space="preserve">19970423 </v>
      </c>
      <c r="C273" t="s">
        <v>25</v>
      </c>
      <c r="D273" t="s">
        <v>25</v>
      </c>
      <c r="E273">
        <v>2593</v>
      </c>
      <c r="F273">
        <v>0.1</v>
      </c>
      <c r="G273">
        <v>1</v>
      </c>
      <c r="H273">
        <v>0.3</v>
      </c>
      <c r="I273" t="s">
        <v>25</v>
      </c>
      <c r="J273" t="s">
        <v>25</v>
      </c>
      <c r="K273" t="s">
        <v>25</v>
      </c>
      <c r="L273" t="s">
        <v>25</v>
      </c>
      <c r="M273">
        <v>12908</v>
      </c>
      <c r="N273" t="s">
        <v>11</v>
      </c>
      <c r="O273" t="s">
        <v>40</v>
      </c>
      <c r="P273" s="49">
        <v>46194</v>
      </c>
      <c r="Q273" t="s">
        <v>210</v>
      </c>
    </row>
    <row r="274" spans="1:17" x14ac:dyDescent="0.2">
      <c r="A274" t="str">
        <f>LEFT(Q274,26)</f>
        <v>sched52yr_plug_v7-sched52y</v>
      </c>
      <c r="B274" s="38" t="str">
        <f t="shared" si="67"/>
        <v xml:space="preserve">19970423 </v>
      </c>
      <c r="D274" t="s">
        <v>25</v>
      </c>
      <c r="E274" t="s">
        <v>25</v>
      </c>
      <c r="F274" t="s">
        <v>25</v>
      </c>
      <c r="G274" t="s">
        <v>25</v>
      </c>
      <c r="H274" t="s">
        <v>25</v>
      </c>
      <c r="I274">
        <v>1541</v>
      </c>
      <c r="J274">
        <v>-0.02</v>
      </c>
      <c r="K274">
        <v>8870</v>
      </c>
      <c r="L274">
        <v>0.02</v>
      </c>
      <c r="M274">
        <v>12908</v>
      </c>
      <c r="N274" t="s">
        <v>11</v>
      </c>
      <c r="O274" t="s">
        <v>40</v>
      </c>
      <c r="P274" s="49">
        <v>46194</v>
      </c>
      <c r="Q274" t="s">
        <v>211</v>
      </c>
    </row>
    <row r="275" spans="1:17" x14ac:dyDescent="0.2">
      <c r="B275" s="38"/>
      <c r="D275" t="s">
        <v>25</v>
      </c>
      <c r="P275" s="38"/>
    </row>
    <row r="276" spans="1:17" x14ac:dyDescent="0.2">
      <c r="A276" s="50" t="str">
        <f>LEFT(Q276,12)</f>
        <v>sched52yr_v7</v>
      </c>
      <c r="B276" s="51" t="str">
        <f>RIGHT(Q276,9)</f>
        <v xml:space="preserve">19971020 </v>
      </c>
      <c r="C276" s="50" t="s">
        <v>25</v>
      </c>
      <c r="D276" s="50" t="s">
        <v>25</v>
      </c>
      <c r="E276" s="50">
        <v>10593</v>
      </c>
      <c r="F276" s="50">
        <v>0.1</v>
      </c>
      <c r="G276" s="50">
        <v>3750</v>
      </c>
      <c r="H276" s="50">
        <v>0.3</v>
      </c>
      <c r="I276" s="50" t="s">
        <v>25</v>
      </c>
      <c r="J276" s="50" t="s">
        <v>25</v>
      </c>
      <c r="K276" s="50" t="s">
        <v>25</v>
      </c>
      <c r="L276" s="50" t="s">
        <v>25</v>
      </c>
      <c r="M276" s="50">
        <v>12908</v>
      </c>
      <c r="N276" s="50" t="s">
        <v>11</v>
      </c>
      <c r="O276" s="50" t="s">
        <v>40</v>
      </c>
      <c r="P276" s="52">
        <v>46194</v>
      </c>
      <c r="Q276" s="50" t="s">
        <v>110</v>
      </c>
    </row>
    <row r="277" spans="1:17" x14ac:dyDescent="0.2">
      <c r="A277" s="50" t="str">
        <f>LEFT(Q277,26)</f>
        <v>sched52yr_plug_v7.HydRelDe</v>
      </c>
      <c r="B277" s="51" t="str">
        <f t="shared" ref="B277:B278" si="68">RIGHT(Q277,9)</f>
        <v xml:space="preserve">19971020 </v>
      </c>
      <c r="C277" s="50" t="s">
        <v>25</v>
      </c>
      <c r="D277" s="50" t="s">
        <v>25</v>
      </c>
      <c r="E277" s="50">
        <v>11088</v>
      </c>
      <c r="F277" s="50">
        <v>0.1</v>
      </c>
      <c r="G277" s="50">
        <v>3888</v>
      </c>
      <c r="H277" s="50">
        <v>0.3</v>
      </c>
      <c r="I277" s="50" t="s">
        <v>25</v>
      </c>
      <c r="J277" s="50" t="s">
        <v>25</v>
      </c>
      <c r="K277" s="50" t="s">
        <v>25</v>
      </c>
      <c r="L277" s="50" t="s">
        <v>25</v>
      </c>
      <c r="M277" s="50">
        <v>12908</v>
      </c>
      <c r="N277" s="50" t="s">
        <v>11</v>
      </c>
      <c r="O277" s="50" t="s">
        <v>40</v>
      </c>
      <c r="P277" s="52">
        <v>46194</v>
      </c>
      <c r="Q277" s="50" t="s">
        <v>212</v>
      </c>
    </row>
    <row r="278" spans="1:17" x14ac:dyDescent="0.2">
      <c r="A278" s="50" t="str">
        <f>LEFT(Q278,26)</f>
        <v>sched52yr_plug_v7-sched52y</v>
      </c>
      <c r="B278" s="51" t="str">
        <f t="shared" si="68"/>
        <v xml:space="preserve">19971020 </v>
      </c>
      <c r="C278" s="50"/>
      <c r="D278" s="50" t="s">
        <v>25</v>
      </c>
      <c r="E278" s="50" t="s">
        <v>25</v>
      </c>
      <c r="F278" s="50" t="s">
        <v>25</v>
      </c>
      <c r="G278" s="50" t="s">
        <v>25</v>
      </c>
      <c r="H278" s="50" t="s">
        <v>25</v>
      </c>
      <c r="I278" s="50">
        <v>685</v>
      </c>
      <c r="J278" s="50">
        <v>-0.02</v>
      </c>
      <c r="K278" s="50">
        <v>3386</v>
      </c>
      <c r="L278" s="50">
        <v>0.02</v>
      </c>
      <c r="M278" s="50">
        <v>12908</v>
      </c>
      <c r="N278" s="50" t="s">
        <v>11</v>
      </c>
      <c r="O278" s="50" t="s">
        <v>40</v>
      </c>
      <c r="P278" s="52">
        <v>46194</v>
      </c>
      <c r="Q278" s="50" t="s">
        <v>213</v>
      </c>
    </row>
    <row r="279" spans="1:17" x14ac:dyDescent="0.2">
      <c r="B279" s="38"/>
      <c r="D279" t="s">
        <v>25</v>
      </c>
      <c r="P279" s="38"/>
    </row>
    <row r="280" spans="1:17" x14ac:dyDescent="0.2">
      <c r="A280" s="2" t="str">
        <f>LEFT(Q280,12)</f>
        <v>sched52yr_v7</v>
      </c>
      <c r="B280" s="40" t="str">
        <f>RIGHT(Q280,9)</f>
        <v xml:space="preserve">.POSmean </v>
      </c>
      <c r="C280" s="2" t="s">
        <v>25</v>
      </c>
      <c r="D280" s="2" t="s">
        <v>25</v>
      </c>
      <c r="E280" s="2">
        <v>5243</v>
      </c>
      <c r="F280" s="2">
        <v>0.1</v>
      </c>
      <c r="G280" s="2"/>
      <c r="H280" s="2">
        <v>0.3</v>
      </c>
      <c r="I280" s="2" t="s">
        <v>25</v>
      </c>
      <c r="J280" s="2" t="s">
        <v>25</v>
      </c>
      <c r="K280" s="2" t="s">
        <v>25</v>
      </c>
      <c r="L280" s="2" t="s">
        <v>25</v>
      </c>
      <c r="M280" s="2">
        <v>12908</v>
      </c>
      <c r="N280" s="2" t="s">
        <v>11</v>
      </c>
      <c r="O280" s="2" t="s">
        <v>40</v>
      </c>
      <c r="P280" s="53">
        <v>46194</v>
      </c>
      <c r="Q280" s="2" t="s">
        <v>113</v>
      </c>
    </row>
    <row r="281" spans="1:17" x14ac:dyDescent="0.2">
      <c r="A281" s="2" t="str">
        <f>LEFT(Q281,26)</f>
        <v>sched52yr_plug_v7.HydRelDe</v>
      </c>
      <c r="B281" s="40" t="str">
        <f t="shared" ref="B281:B282" si="69">RIGHT(Q281,9)</f>
        <v xml:space="preserve">.POSmean </v>
      </c>
      <c r="C281" s="2" t="s">
        <v>25</v>
      </c>
      <c r="D281" s="2" t="s">
        <v>25</v>
      </c>
      <c r="E281" s="2">
        <v>5050</v>
      </c>
      <c r="F281" s="2">
        <v>0.1</v>
      </c>
      <c r="G281" s="2"/>
      <c r="H281" s="2">
        <v>0.3</v>
      </c>
      <c r="I281" s="2" t="s">
        <v>25</v>
      </c>
      <c r="J281" s="2" t="s">
        <v>25</v>
      </c>
      <c r="K281" s="2" t="s">
        <v>25</v>
      </c>
      <c r="L281" s="2" t="s">
        <v>25</v>
      </c>
      <c r="M281" s="2">
        <v>12908</v>
      </c>
      <c r="N281" s="2" t="s">
        <v>11</v>
      </c>
      <c r="O281" s="2" t="s">
        <v>40</v>
      </c>
      <c r="P281" s="53">
        <v>46194</v>
      </c>
      <c r="Q281" s="2" t="s">
        <v>214</v>
      </c>
    </row>
    <row r="282" spans="1:17" x14ac:dyDescent="0.2">
      <c r="A282" s="2" t="str">
        <f>LEFT(Q282,26)</f>
        <v>sched52yr_plug_v7-sched52y</v>
      </c>
      <c r="B282" s="40" t="str">
        <f t="shared" si="69"/>
        <v xml:space="preserve">.POSmean </v>
      </c>
      <c r="C282" s="2"/>
      <c r="D282" s="2" t="s">
        <v>25</v>
      </c>
      <c r="E282" s="2" t="s">
        <v>25</v>
      </c>
      <c r="F282" s="2" t="s">
        <v>25</v>
      </c>
      <c r="G282" s="2" t="s">
        <v>25</v>
      </c>
      <c r="H282" s="2" t="s">
        <v>25</v>
      </c>
      <c r="I282" s="2">
        <v>1859</v>
      </c>
      <c r="J282" s="2">
        <v>-0.02</v>
      </c>
      <c r="K282" s="2">
        <v>588</v>
      </c>
      <c r="L282" s="2">
        <v>0.02</v>
      </c>
      <c r="M282" s="2">
        <v>12908</v>
      </c>
      <c r="N282" s="2" t="s">
        <v>11</v>
      </c>
      <c r="O282" s="2" t="s">
        <v>40</v>
      </c>
      <c r="P282" s="53">
        <v>46194</v>
      </c>
      <c r="Q282" s="2" t="s">
        <v>215</v>
      </c>
    </row>
    <row r="283" spans="1:17" x14ac:dyDescent="0.2">
      <c r="B283" s="38"/>
      <c r="D283" t="s">
        <v>25</v>
      </c>
      <c r="P283" s="38"/>
    </row>
    <row r="284" spans="1:17" x14ac:dyDescent="0.2">
      <c r="A284" s="41" t="str">
        <f>LEFT(Q284,12)</f>
        <v>sched52yr_v7</v>
      </c>
      <c r="B284" s="48" t="str">
        <f>RIGHT(Q284,9)</f>
        <v xml:space="preserve">19780503 </v>
      </c>
      <c r="C284" s="41" t="s">
        <v>25</v>
      </c>
      <c r="D284" s="41" t="s">
        <v>25</v>
      </c>
      <c r="E284" s="41">
        <v>3581</v>
      </c>
      <c r="F284" s="41">
        <v>100</v>
      </c>
      <c r="G284" s="41">
        <v>146</v>
      </c>
      <c r="H284" s="41">
        <v>400</v>
      </c>
      <c r="I284" s="41" t="s">
        <v>25</v>
      </c>
      <c r="J284" s="41" t="s">
        <v>25</v>
      </c>
      <c r="K284" s="41" t="s">
        <v>25</v>
      </c>
      <c r="L284" s="41" t="s">
        <v>25</v>
      </c>
      <c r="M284" s="41">
        <v>12908</v>
      </c>
      <c r="N284" s="41" t="s">
        <v>11</v>
      </c>
      <c r="O284" s="41" t="s">
        <v>26</v>
      </c>
      <c r="P284" s="42">
        <v>46194</v>
      </c>
      <c r="Q284" s="41" t="s">
        <v>62</v>
      </c>
    </row>
    <row r="285" spans="1:17" x14ac:dyDescent="0.2">
      <c r="A285" s="41" t="str">
        <f>LEFT(Q285,26)</f>
        <v>sched52yr_plug_v7.SF_WT_VE</v>
      </c>
      <c r="B285" s="48" t="str">
        <f t="shared" ref="B285:B286" si="70">RIGHT(Q285,9)</f>
        <v xml:space="preserve">19780503 </v>
      </c>
      <c r="C285" s="41" t="s">
        <v>25</v>
      </c>
      <c r="D285" s="41" t="s">
        <v>25</v>
      </c>
      <c r="E285" s="41">
        <v>5673</v>
      </c>
      <c r="F285" s="41">
        <v>100</v>
      </c>
      <c r="G285" s="41">
        <v>401</v>
      </c>
      <c r="H285" s="41">
        <v>400</v>
      </c>
      <c r="I285" s="41" t="s">
        <v>25</v>
      </c>
      <c r="J285" s="41" t="s">
        <v>25</v>
      </c>
      <c r="K285" s="41" t="s">
        <v>25</v>
      </c>
      <c r="L285" s="41" t="s">
        <v>25</v>
      </c>
      <c r="M285" s="41">
        <v>12908</v>
      </c>
      <c r="N285" s="41" t="s">
        <v>11</v>
      </c>
      <c r="O285" s="41" t="s">
        <v>26</v>
      </c>
      <c r="P285" s="42">
        <v>46194</v>
      </c>
      <c r="Q285" s="41" t="s">
        <v>87</v>
      </c>
    </row>
    <row r="286" spans="1:17" x14ac:dyDescent="0.2">
      <c r="A286" s="41" t="str">
        <f>LEFT(Q286,26)</f>
        <v>sched52yr_plug_v7-sched52y</v>
      </c>
      <c r="B286" s="48" t="str">
        <f t="shared" si="70"/>
        <v xml:space="preserve">19780503 </v>
      </c>
      <c r="C286" s="41"/>
      <c r="D286" s="41" t="s">
        <v>25</v>
      </c>
      <c r="E286" s="41" t="s">
        <v>25</v>
      </c>
      <c r="F286" s="41" t="s">
        <v>25</v>
      </c>
      <c r="G286" s="41" t="s">
        <v>25</v>
      </c>
      <c r="H286" s="41" t="s">
        <v>25</v>
      </c>
      <c r="I286" s="41">
        <v>1296</v>
      </c>
      <c r="J286" s="41">
        <v>-20</v>
      </c>
      <c r="K286" s="41">
        <v>5969</v>
      </c>
      <c r="L286" s="41">
        <v>20</v>
      </c>
      <c r="M286" s="41">
        <v>12908</v>
      </c>
      <c r="N286" s="41" t="s">
        <v>11</v>
      </c>
      <c r="O286" s="41" t="s">
        <v>26</v>
      </c>
      <c r="P286" s="42">
        <v>46194</v>
      </c>
      <c r="Q286" s="41" t="s">
        <v>88</v>
      </c>
    </row>
    <row r="287" spans="1:17" x14ac:dyDescent="0.2">
      <c r="B287" s="38"/>
      <c r="D287" t="s">
        <v>25</v>
      </c>
      <c r="P287" s="38"/>
    </row>
    <row r="288" spans="1:17" x14ac:dyDescent="0.2">
      <c r="A288" t="str">
        <f>LEFT(Q288,12)</f>
        <v>sched52yr_v7</v>
      </c>
      <c r="B288" s="38" t="str">
        <f>RIGHT(Q288,9)</f>
        <v xml:space="preserve">19780930 </v>
      </c>
      <c r="C288" t="s">
        <v>25</v>
      </c>
      <c r="D288" t="s">
        <v>25</v>
      </c>
      <c r="E288">
        <v>10160</v>
      </c>
      <c r="F288">
        <v>100</v>
      </c>
      <c r="G288">
        <v>526</v>
      </c>
      <c r="H288">
        <v>400</v>
      </c>
      <c r="I288" t="s">
        <v>25</v>
      </c>
      <c r="J288" t="s">
        <v>25</v>
      </c>
      <c r="K288" t="s">
        <v>25</v>
      </c>
      <c r="L288" t="s">
        <v>25</v>
      </c>
      <c r="M288">
        <v>12908</v>
      </c>
      <c r="N288" t="s">
        <v>11</v>
      </c>
      <c r="O288" t="s">
        <v>26</v>
      </c>
      <c r="P288" s="49">
        <v>46194</v>
      </c>
      <c r="Q288" t="s">
        <v>116</v>
      </c>
    </row>
    <row r="289" spans="1:17" x14ac:dyDescent="0.2">
      <c r="A289" t="str">
        <f>LEFT(Q289,26)</f>
        <v>sched52yr_plug_v7.SF_WT_VE</v>
      </c>
      <c r="B289" s="38" t="str">
        <f t="shared" ref="B289:B290" si="71">RIGHT(Q289,9)</f>
        <v xml:space="preserve">19780930 </v>
      </c>
      <c r="C289" t="s">
        <v>25</v>
      </c>
      <c r="D289" t="s">
        <v>25</v>
      </c>
      <c r="E289">
        <v>11571</v>
      </c>
      <c r="F289">
        <v>100</v>
      </c>
      <c r="G289">
        <v>883</v>
      </c>
      <c r="H289">
        <v>400</v>
      </c>
      <c r="I289" t="s">
        <v>25</v>
      </c>
      <c r="J289" t="s">
        <v>25</v>
      </c>
      <c r="K289" t="s">
        <v>25</v>
      </c>
      <c r="L289" t="s">
        <v>25</v>
      </c>
      <c r="M289">
        <v>12908</v>
      </c>
      <c r="N289" t="s">
        <v>11</v>
      </c>
      <c r="O289" t="s">
        <v>26</v>
      </c>
      <c r="P289" s="49">
        <v>46194</v>
      </c>
      <c r="Q289" t="s">
        <v>216</v>
      </c>
    </row>
    <row r="290" spans="1:17" x14ac:dyDescent="0.2">
      <c r="A290" t="str">
        <f>LEFT(Q290,26)</f>
        <v>sched52yr_plug_v7-sched52y</v>
      </c>
      <c r="B290" s="38" t="str">
        <f t="shared" si="71"/>
        <v xml:space="preserve">19780930 </v>
      </c>
      <c r="D290" t="s">
        <v>25</v>
      </c>
      <c r="E290" t="s">
        <v>25</v>
      </c>
      <c r="F290" t="s">
        <v>25</v>
      </c>
      <c r="G290" t="s">
        <v>25</v>
      </c>
      <c r="H290" t="s">
        <v>25</v>
      </c>
      <c r="I290">
        <v>1714</v>
      </c>
      <c r="J290">
        <v>-20</v>
      </c>
      <c r="K290">
        <v>7732</v>
      </c>
      <c r="L290">
        <v>20</v>
      </c>
      <c r="M290">
        <v>12908</v>
      </c>
      <c r="N290" t="s">
        <v>11</v>
      </c>
      <c r="O290" t="s">
        <v>26</v>
      </c>
      <c r="P290" s="49">
        <v>46194</v>
      </c>
      <c r="Q290" t="s">
        <v>217</v>
      </c>
    </row>
    <row r="291" spans="1:17" x14ac:dyDescent="0.2">
      <c r="B291" s="38"/>
      <c r="D291" t="s">
        <v>25</v>
      </c>
      <c r="P291" s="38"/>
    </row>
    <row r="292" spans="1:17" x14ac:dyDescent="0.2">
      <c r="A292" t="str">
        <f>LEFT(Q292,12)</f>
        <v>sched52yr_v7</v>
      </c>
      <c r="B292" s="38" t="str">
        <f>RIGHT(Q292,9)</f>
        <v xml:space="preserve">19970423 </v>
      </c>
      <c r="C292" t="s">
        <v>25</v>
      </c>
      <c r="D292" t="s">
        <v>25</v>
      </c>
      <c r="E292">
        <v>3386</v>
      </c>
      <c r="F292">
        <v>100</v>
      </c>
      <c r="G292">
        <v>155</v>
      </c>
      <c r="H292">
        <v>400</v>
      </c>
      <c r="I292" t="s">
        <v>25</v>
      </c>
      <c r="J292" t="s">
        <v>25</v>
      </c>
      <c r="K292" t="s">
        <v>25</v>
      </c>
      <c r="L292" t="s">
        <v>25</v>
      </c>
      <c r="M292">
        <v>12908</v>
      </c>
      <c r="N292" t="s">
        <v>11</v>
      </c>
      <c r="O292" t="s">
        <v>26</v>
      </c>
      <c r="P292" s="49">
        <v>46194</v>
      </c>
      <c r="Q292" t="s">
        <v>119</v>
      </c>
    </row>
    <row r="293" spans="1:17" x14ac:dyDescent="0.2">
      <c r="A293" t="str">
        <f>LEFT(Q293,26)</f>
        <v>sched52yr_plug_v7.SF_WT_VE</v>
      </c>
      <c r="B293" s="38" t="str">
        <f t="shared" ref="B293:B294" si="72">RIGHT(Q293,9)</f>
        <v xml:space="preserve">19970423 </v>
      </c>
      <c r="C293" t="s">
        <v>25</v>
      </c>
      <c r="D293" t="s">
        <v>25</v>
      </c>
      <c r="E293">
        <v>6502</v>
      </c>
      <c r="F293">
        <v>100</v>
      </c>
      <c r="G293">
        <v>233</v>
      </c>
      <c r="H293">
        <v>400</v>
      </c>
      <c r="I293" t="s">
        <v>25</v>
      </c>
      <c r="J293" t="s">
        <v>25</v>
      </c>
      <c r="K293" t="s">
        <v>25</v>
      </c>
      <c r="L293" t="s">
        <v>25</v>
      </c>
      <c r="M293">
        <v>12908</v>
      </c>
      <c r="N293" t="s">
        <v>11</v>
      </c>
      <c r="O293" t="s">
        <v>26</v>
      </c>
      <c r="P293" s="49">
        <v>46194</v>
      </c>
      <c r="Q293" t="s">
        <v>218</v>
      </c>
    </row>
    <row r="294" spans="1:17" x14ac:dyDescent="0.2">
      <c r="A294" t="str">
        <f>LEFT(Q294,26)</f>
        <v>sched52yr_plug_v7-sched52y</v>
      </c>
      <c r="B294" s="38" t="str">
        <f t="shared" si="72"/>
        <v xml:space="preserve">19970423 </v>
      </c>
      <c r="D294" t="s">
        <v>25</v>
      </c>
      <c r="E294" t="s">
        <v>25</v>
      </c>
      <c r="F294" t="s">
        <v>25</v>
      </c>
      <c r="G294" t="s">
        <v>25</v>
      </c>
      <c r="H294" t="s">
        <v>25</v>
      </c>
      <c r="I294">
        <v>1450</v>
      </c>
      <c r="J294">
        <v>-20</v>
      </c>
      <c r="K294">
        <v>8877</v>
      </c>
      <c r="L294">
        <v>20</v>
      </c>
      <c r="M294">
        <v>12908</v>
      </c>
      <c r="N294" t="s">
        <v>11</v>
      </c>
      <c r="O294" t="s">
        <v>26</v>
      </c>
      <c r="P294" s="49">
        <v>46194</v>
      </c>
      <c r="Q294" t="s">
        <v>219</v>
      </c>
    </row>
    <row r="295" spans="1:17" x14ac:dyDescent="0.2">
      <c r="B295" s="38"/>
      <c r="D295" t="s">
        <v>25</v>
      </c>
      <c r="P295" s="38"/>
    </row>
    <row r="296" spans="1:17" x14ac:dyDescent="0.2">
      <c r="A296" s="50" t="str">
        <f>LEFT(Q296,12)</f>
        <v>sched52yr_v7</v>
      </c>
      <c r="B296" s="51" t="str">
        <f>RIGHT(Q296,9)</f>
        <v xml:space="preserve">19971020 </v>
      </c>
      <c r="C296" s="50" t="s">
        <v>25</v>
      </c>
      <c r="D296" s="50" t="s">
        <v>25</v>
      </c>
      <c r="E296" s="50">
        <v>8241</v>
      </c>
      <c r="F296" s="50">
        <v>100</v>
      </c>
      <c r="G296" s="50">
        <v>252</v>
      </c>
      <c r="H296" s="50">
        <v>400</v>
      </c>
      <c r="I296" s="50" t="s">
        <v>25</v>
      </c>
      <c r="J296" s="50" t="s">
        <v>25</v>
      </c>
      <c r="K296" s="50" t="s">
        <v>25</v>
      </c>
      <c r="L296" s="50" t="s">
        <v>25</v>
      </c>
      <c r="M296" s="50">
        <v>12908</v>
      </c>
      <c r="N296" s="50" t="s">
        <v>11</v>
      </c>
      <c r="O296" s="50" t="s">
        <v>26</v>
      </c>
      <c r="P296" s="52">
        <v>46194</v>
      </c>
      <c r="Q296" s="50" t="s">
        <v>122</v>
      </c>
    </row>
    <row r="297" spans="1:17" x14ac:dyDescent="0.2">
      <c r="A297" s="50" t="str">
        <f>LEFT(Q297,26)</f>
        <v>sched52yr_plug_v7.SF_WT_VE</v>
      </c>
      <c r="B297" s="51" t="str">
        <f t="shared" ref="B297:B298" si="73">RIGHT(Q297,9)</f>
        <v xml:space="preserve">19971020 </v>
      </c>
      <c r="C297" s="50" t="s">
        <v>25</v>
      </c>
      <c r="D297" s="50" t="s">
        <v>25</v>
      </c>
      <c r="E297" s="50">
        <v>9179</v>
      </c>
      <c r="F297" s="50">
        <v>100</v>
      </c>
      <c r="G297" s="50">
        <v>251</v>
      </c>
      <c r="H297" s="50">
        <v>400</v>
      </c>
      <c r="I297" s="50" t="s">
        <v>25</v>
      </c>
      <c r="J297" s="50" t="s">
        <v>25</v>
      </c>
      <c r="K297" s="50" t="s">
        <v>25</v>
      </c>
      <c r="L297" s="50" t="s">
        <v>25</v>
      </c>
      <c r="M297" s="50">
        <v>12908</v>
      </c>
      <c r="N297" s="50" t="s">
        <v>11</v>
      </c>
      <c r="O297" s="50" t="s">
        <v>26</v>
      </c>
      <c r="P297" s="52">
        <v>46194</v>
      </c>
      <c r="Q297" s="50" t="s">
        <v>220</v>
      </c>
    </row>
    <row r="298" spans="1:17" x14ac:dyDescent="0.2">
      <c r="A298" s="50" t="str">
        <f>LEFT(Q298,26)</f>
        <v>sched52yr_plug_v7-sched52y</v>
      </c>
      <c r="B298" s="51" t="str">
        <f t="shared" si="73"/>
        <v xml:space="preserve">19971020 </v>
      </c>
      <c r="C298" s="50"/>
      <c r="D298" s="50" t="s">
        <v>25</v>
      </c>
      <c r="E298" s="50" t="s">
        <v>25</v>
      </c>
      <c r="F298" s="50" t="s">
        <v>25</v>
      </c>
      <c r="G298" s="50" t="s">
        <v>25</v>
      </c>
      <c r="H298" s="50" t="s">
        <v>25</v>
      </c>
      <c r="I298" s="50">
        <v>1175</v>
      </c>
      <c r="J298" s="50">
        <v>-20</v>
      </c>
      <c r="K298" s="50">
        <v>3347</v>
      </c>
      <c r="L298" s="50">
        <v>20</v>
      </c>
      <c r="M298" s="50">
        <v>12908</v>
      </c>
      <c r="N298" s="50" t="s">
        <v>11</v>
      </c>
      <c r="O298" s="50" t="s">
        <v>26</v>
      </c>
      <c r="P298" s="52">
        <v>46194</v>
      </c>
      <c r="Q298" s="50" t="s">
        <v>221</v>
      </c>
    </row>
    <row r="299" spans="1:17" x14ac:dyDescent="0.2">
      <c r="B299" s="38"/>
      <c r="D299" t="s">
        <v>25</v>
      </c>
      <c r="P299" s="38"/>
    </row>
    <row r="300" spans="1:17" x14ac:dyDescent="0.2">
      <c r="A300" s="2" t="str">
        <f>LEFT(Q300,12)</f>
        <v>sched52yr_v7</v>
      </c>
      <c r="B300" s="40" t="str">
        <f>RIGHT(Q300,9)</f>
        <v xml:space="preserve">.POSmean </v>
      </c>
      <c r="C300" s="2" t="s">
        <v>25</v>
      </c>
      <c r="D300" s="2" t="s">
        <v>25</v>
      </c>
      <c r="E300" s="2">
        <v>4908</v>
      </c>
      <c r="F300" s="2">
        <v>100</v>
      </c>
      <c r="G300" s="2">
        <v>17</v>
      </c>
      <c r="H300" s="2">
        <v>400</v>
      </c>
      <c r="I300" s="2" t="s">
        <v>25</v>
      </c>
      <c r="J300" s="2" t="s">
        <v>25</v>
      </c>
      <c r="K300" s="2" t="s">
        <v>25</v>
      </c>
      <c r="L300" s="2" t="s">
        <v>25</v>
      </c>
      <c r="M300" s="2">
        <v>12908</v>
      </c>
      <c r="N300" s="2" t="s">
        <v>11</v>
      </c>
      <c r="O300" s="2" t="s">
        <v>26</v>
      </c>
      <c r="P300" s="53">
        <v>46194</v>
      </c>
      <c r="Q300" s="2" t="s">
        <v>125</v>
      </c>
    </row>
    <row r="301" spans="1:17" x14ac:dyDescent="0.2">
      <c r="A301" s="2" t="str">
        <f>LEFT(Q301,26)</f>
        <v>sched52yr_plug_v7.SF_WT_VE</v>
      </c>
      <c r="B301" s="40" t="str">
        <f t="shared" ref="B301:B302" si="74">RIGHT(Q301,9)</f>
        <v xml:space="preserve">.POSmean </v>
      </c>
      <c r="C301" s="2" t="s">
        <v>25</v>
      </c>
      <c r="D301" s="2" t="s">
        <v>25</v>
      </c>
      <c r="E301" s="2">
        <v>6461</v>
      </c>
      <c r="F301" s="2">
        <v>100</v>
      </c>
      <c r="G301" s="2">
        <v>13</v>
      </c>
      <c r="H301" s="2">
        <v>400</v>
      </c>
      <c r="I301" s="2" t="s">
        <v>25</v>
      </c>
      <c r="J301" s="2" t="s">
        <v>25</v>
      </c>
      <c r="K301" s="2" t="s">
        <v>25</v>
      </c>
      <c r="L301" s="2" t="s">
        <v>25</v>
      </c>
      <c r="M301" s="2">
        <v>12908</v>
      </c>
      <c r="N301" s="2" t="s">
        <v>11</v>
      </c>
      <c r="O301" s="2" t="s">
        <v>26</v>
      </c>
      <c r="P301" s="53">
        <v>46194</v>
      </c>
      <c r="Q301" s="2" t="s">
        <v>222</v>
      </c>
    </row>
    <row r="302" spans="1:17" x14ac:dyDescent="0.2">
      <c r="A302" s="2" t="str">
        <f>LEFT(Q302,26)</f>
        <v>sched52yr_plug_v7-sched52y</v>
      </c>
      <c r="B302" s="40" t="str">
        <f t="shared" si="74"/>
        <v xml:space="preserve">.POSmean </v>
      </c>
      <c r="C302" s="2"/>
      <c r="D302" s="2" t="s">
        <v>25</v>
      </c>
      <c r="E302" s="2" t="s">
        <v>25</v>
      </c>
      <c r="F302" s="2" t="s">
        <v>25</v>
      </c>
      <c r="G302" s="2" t="s">
        <v>25</v>
      </c>
      <c r="H302" s="2" t="s">
        <v>25</v>
      </c>
      <c r="I302" s="2">
        <v>484</v>
      </c>
      <c r="J302" s="2">
        <v>-20</v>
      </c>
      <c r="K302" s="2">
        <v>967</v>
      </c>
      <c r="L302" s="2">
        <v>20</v>
      </c>
      <c r="M302" s="2">
        <v>12908</v>
      </c>
      <c r="N302" s="2" t="s">
        <v>11</v>
      </c>
      <c r="O302" s="2" t="s">
        <v>26</v>
      </c>
      <c r="P302" s="53">
        <v>46194</v>
      </c>
      <c r="Q302" s="2" t="s">
        <v>223</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9CDB-642D-BF43-BE61-DCAC87E29E3A}">
  <dimension ref="A1:P23"/>
  <sheetViews>
    <sheetView workbookViewId="0">
      <selection activeCell="A31" sqref="A31"/>
    </sheetView>
  </sheetViews>
  <sheetFormatPr baseColWidth="10" defaultRowHeight="16" x14ac:dyDescent="0.2"/>
  <cols>
    <col min="1" max="1" width="21.83203125" customWidth="1"/>
    <col min="2" max="2" width="31.6640625" customWidth="1"/>
    <col min="3" max="3" width="25.83203125" customWidth="1"/>
    <col min="4" max="4" width="12.1640625" style="23" customWidth="1"/>
    <col min="5" max="5" width="19" customWidth="1"/>
    <col min="6" max="6" width="12.1640625" customWidth="1"/>
    <col min="7" max="7" width="17.83203125" customWidth="1"/>
    <col min="8" max="8" width="13.1640625" customWidth="1"/>
    <col min="9" max="9" width="17.83203125" customWidth="1"/>
    <col min="10" max="10" width="12.83203125" customWidth="1"/>
    <col min="11" max="11" width="16" customWidth="1"/>
    <col min="12" max="12" width="14.33203125" customWidth="1"/>
    <col min="13" max="14" width="10.83203125" customWidth="1"/>
    <col min="15" max="15" width="11.6640625" customWidth="1"/>
    <col min="16" max="16" width="64.6640625" customWidth="1"/>
  </cols>
  <sheetData>
    <row r="1" spans="1:16" x14ac:dyDescent="0.2">
      <c r="A1" s="1"/>
      <c r="B1" s="1"/>
      <c r="C1" s="1"/>
      <c r="D1" s="33" t="s">
        <v>35</v>
      </c>
      <c r="E1" s="3"/>
      <c r="G1" s="3"/>
      <c r="I1" s="3"/>
      <c r="K1" s="3"/>
      <c r="M1" s="4"/>
      <c r="N1" s="4"/>
      <c r="O1" s="4"/>
    </row>
    <row r="2" spans="1:16" x14ac:dyDescent="0.2">
      <c r="A2" s="1"/>
      <c r="B2" s="44" t="str">
        <f>CONCATENATE("Summary Table.  ",D1,".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WCA2A NEberm subegional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C2" s="44"/>
      <c r="D2" s="44"/>
      <c r="E2" s="44"/>
      <c r="F2" s="44"/>
      <c r="G2" s="44"/>
      <c r="H2" s="44"/>
      <c r="I2" s="44"/>
      <c r="J2" s="44"/>
      <c r="K2" s="44"/>
      <c r="L2" s="44"/>
      <c r="M2" s="44"/>
      <c r="N2" s="44"/>
      <c r="O2" s="44"/>
    </row>
    <row r="3" spans="1:16" ht="17" thickBot="1" x14ac:dyDescent="0.25">
      <c r="A3" s="27" t="s">
        <v>41</v>
      </c>
      <c r="B3" s="5" t="s">
        <v>12</v>
      </c>
      <c r="C3" s="30" t="s">
        <v>13</v>
      </c>
      <c r="D3" s="35" t="s">
        <v>0</v>
      </c>
      <c r="E3" s="36" t="s">
        <v>1</v>
      </c>
      <c r="F3" s="35" t="s">
        <v>0</v>
      </c>
      <c r="G3" s="36" t="s">
        <v>2</v>
      </c>
      <c r="H3" s="35" t="s">
        <v>3</v>
      </c>
      <c r="I3" s="36" t="s">
        <v>4</v>
      </c>
      <c r="J3" s="35" t="s">
        <v>3</v>
      </c>
      <c r="K3" s="36" t="s">
        <v>5</v>
      </c>
      <c r="L3" s="35" t="s">
        <v>6</v>
      </c>
      <c r="M3" s="6" t="s">
        <v>7</v>
      </c>
      <c r="N3" s="6" t="s">
        <v>8</v>
      </c>
      <c r="O3" s="37" t="s">
        <v>9</v>
      </c>
      <c r="P3" s="4" t="s">
        <v>10</v>
      </c>
    </row>
    <row r="4" spans="1:16" ht="17" thickTop="1" x14ac:dyDescent="0.2">
      <c r="A4" s="28" t="s">
        <v>27</v>
      </c>
      <c r="B4" s="7" t="str">
        <f>IF($P4&lt;&gt;"",LEFT($P4,FIND(".",$P4)-1),"")</f>
        <v>sched52yr_v7</v>
      </c>
      <c r="C4" s="31" t="str">
        <f>IF($P4&lt;&gt;"",RIGHT($P4,LEN($P4)-FIND(".",$P4)+0  ),"")</f>
        <v xml:space="preserve">HydRelDepPosNegAvg19780503 </v>
      </c>
      <c r="D4">
        <f>HiFlo_RawData!E8</f>
        <v>339</v>
      </c>
      <c r="E4">
        <f>HiFlo_RawData!F8</f>
        <v>0.1</v>
      </c>
      <c r="F4">
        <f>HiFlo_RawData!G8</f>
        <v>0</v>
      </c>
      <c r="G4">
        <f>HiFlo_RawData!H8</f>
        <v>0.3</v>
      </c>
      <c r="H4" t="str">
        <f>HiFlo_RawData!I8</f>
        <v xml:space="preserve"> </v>
      </c>
      <c r="I4" t="str">
        <f>HiFlo_RawData!J8</f>
        <v xml:space="preserve"> </v>
      </c>
      <c r="J4" t="str">
        <f>HiFlo_RawData!K8</f>
        <v xml:space="preserve"> </v>
      </c>
      <c r="K4" t="str">
        <f>HiFlo_RawData!L8</f>
        <v xml:space="preserve"> </v>
      </c>
      <c r="L4">
        <f>HiFlo_RawData!M8</f>
        <v>12908</v>
      </c>
      <c r="M4" t="str">
        <f>HiFlo_RawData!N8</f>
        <v>ha</v>
      </c>
      <c r="N4" t="str">
        <f>HiFlo_RawData!O8</f>
        <v>m</v>
      </c>
      <c r="O4">
        <f>HiFlo_RawData!P8</f>
        <v>46194</v>
      </c>
      <c r="P4" t="str">
        <f>HiFlo_RawData!Q8</f>
        <v xml:space="preserve">sched52yr_v7.HydRelDepPosNegAvg19780503 </v>
      </c>
    </row>
    <row r="5" spans="1:16" x14ac:dyDescent="0.2">
      <c r="A5" s="28" t="s">
        <v>30</v>
      </c>
      <c r="B5" s="7" t="str">
        <f t="shared" ref="B5:B23" si="0">IF($P5&lt;&gt;"",LEFT($P5,FIND(".",$P5)-1),"")</f>
        <v>sched52yr_gap8_AMI234_plug_v7</v>
      </c>
      <c r="C5" s="31" t="str">
        <f t="shared" ref="C5:C23" si="1">IF($P5&lt;&gt;"",RIGHT($P5,LEN($P5)-FIND(".",$P5)+0  ),"")</f>
        <v xml:space="preserve">HydRelDepPosNegAvg19780503 </v>
      </c>
      <c r="D5">
        <f>HiFlo_RawData!E9</f>
        <v>1326</v>
      </c>
      <c r="E5">
        <f>HiFlo_RawData!F9</f>
        <v>0.1</v>
      </c>
      <c r="F5">
        <f>HiFlo_RawData!G9</f>
        <v>1</v>
      </c>
      <c r="G5">
        <f>HiFlo_RawData!H9</f>
        <v>0.3</v>
      </c>
      <c r="H5" t="str">
        <f>HiFlo_RawData!I9</f>
        <v xml:space="preserve"> </v>
      </c>
      <c r="I5" t="str">
        <f>HiFlo_RawData!J9</f>
        <v xml:space="preserve"> </v>
      </c>
      <c r="J5" t="str">
        <f>HiFlo_RawData!K9</f>
        <v xml:space="preserve"> </v>
      </c>
      <c r="K5" t="str">
        <f>HiFlo_RawData!L9</f>
        <v xml:space="preserve"> </v>
      </c>
      <c r="L5">
        <f>HiFlo_RawData!M9</f>
        <v>12908</v>
      </c>
      <c r="M5" t="str">
        <f>HiFlo_RawData!N9</f>
        <v>ha</v>
      </c>
      <c r="N5" t="str">
        <f>HiFlo_RawData!O9</f>
        <v>m</v>
      </c>
      <c r="O5">
        <f>HiFlo_RawData!P9</f>
        <v>46194</v>
      </c>
      <c r="P5" t="str">
        <f>HiFlo_RawData!Q9</f>
        <v xml:space="preserve">sched52yr_gap8_AMI234_plug_v7.HydRelDepPosNegAvg19780503 </v>
      </c>
    </row>
    <row r="6" spans="1:16" x14ac:dyDescent="0.2">
      <c r="A6" s="28" t="s">
        <v>43</v>
      </c>
      <c r="B6" s="7" t="str">
        <f t="shared" si="0"/>
        <v>sched52yr_gap8_AMI234_plug_v7-sched52yr_v7</v>
      </c>
      <c r="C6" s="31" t="str">
        <f t="shared" si="1"/>
        <v xml:space="preserve">HydRelDepPosNegAvg19780503 </v>
      </c>
      <c r="D6" t="str">
        <f>HiFlo_RawData!E10</f>
        <v xml:space="preserve"> </v>
      </c>
      <c r="E6" t="str">
        <f>HiFlo_RawData!F10</f>
        <v xml:space="preserve"> </v>
      </c>
      <c r="F6" t="str">
        <f>HiFlo_RawData!G10</f>
        <v xml:space="preserve"> </v>
      </c>
      <c r="G6" t="str">
        <f>HiFlo_RawData!H10</f>
        <v xml:space="preserve"> </v>
      </c>
      <c r="H6">
        <f>HiFlo_RawData!I10</f>
        <v>1461</v>
      </c>
      <c r="I6">
        <f>HiFlo_RawData!J10</f>
        <v>-0.02</v>
      </c>
      <c r="J6">
        <f>HiFlo_RawData!K10</f>
        <v>7854</v>
      </c>
      <c r="K6">
        <f>HiFlo_RawData!L10</f>
        <v>0.02</v>
      </c>
      <c r="L6">
        <f>HiFlo_RawData!M10</f>
        <v>12908</v>
      </c>
      <c r="M6" t="str">
        <f>HiFlo_RawData!N10</f>
        <v>ha</v>
      </c>
      <c r="N6" t="str">
        <f>HiFlo_RawData!O10</f>
        <v>m</v>
      </c>
      <c r="O6">
        <f>HiFlo_RawData!P10</f>
        <v>46194</v>
      </c>
      <c r="P6" t="str">
        <f>HiFlo_RawData!Q10</f>
        <v xml:space="preserve">sched52yr_gap8_AMI234_plug_v7-sched52yr_v7.HydRelDepPosNegAvg19780503 </v>
      </c>
    </row>
    <row r="7" spans="1:16" s="20" customFormat="1" x14ac:dyDescent="0.2">
      <c r="A7" s="29"/>
      <c r="B7" s="22" t="str">
        <f t="shared" si="0"/>
        <v/>
      </c>
      <c r="C7" s="32" t="str">
        <f t="shared" si="1"/>
        <v/>
      </c>
      <c r="D7" s="34"/>
    </row>
    <row r="8" spans="1:16" x14ac:dyDescent="0.2">
      <c r="A8" s="28" t="s">
        <v>27</v>
      </c>
      <c r="B8" s="7" t="str">
        <f t="shared" si="0"/>
        <v>sched52yr_v7</v>
      </c>
      <c r="C8" s="31" t="str">
        <f t="shared" si="1"/>
        <v xml:space="preserve">HydRelDepPosNegAvg19780503 </v>
      </c>
      <c r="D8">
        <f>HiFlo_RawData!E20</f>
        <v>339</v>
      </c>
      <c r="E8">
        <f>HiFlo_RawData!F20</f>
        <v>0.1</v>
      </c>
      <c r="F8">
        <f>HiFlo_RawData!G20</f>
        <v>0</v>
      </c>
      <c r="G8">
        <f>HiFlo_RawData!H20</f>
        <v>0.3</v>
      </c>
      <c r="H8" t="str">
        <f>HiFlo_RawData!I20</f>
        <v xml:space="preserve"> </v>
      </c>
      <c r="I8" t="str">
        <f>HiFlo_RawData!J20</f>
        <v xml:space="preserve"> </v>
      </c>
      <c r="J8" t="str">
        <f>HiFlo_RawData!K20</f>
        <v xml:space="preserve"> </v>
      </c>
      <c r="K8" t="str">
        <f>HiFlo_RawData!L20</f>
        <v xml:space="preserve"> </v>
      </c>
      <c r="L8">
        <f>HiFlo_RawData!M20</f>
        <v>12908</v>
      </c>
      <c r="M8" t="str">
        <f>HiFlo_RawData!N20</f>
        <v>ha</v>
      </c>
      <c r="N8" t="str">
        <f>HiFlo_RawData!O20</f>
        <v>m</v>
      </c>
      <c r="O8">
        <f>HiFlo_RawData!P20</f>
        <v>46194</v>
      </c>
      <c r="P8" t="str">
        <f>HiFlo_RawData!Q20</f>
        <v xml:space="preserve">sched52yr_v7.HydRelDepPosNegAvg19780503 </v>
      </c>
    </row>
    <row r="9" spans="1:16" x14ac:dyDescent="0.2">
      <c r="A9" s="28" t="s">
        <v>31</v>
      </c>
      <c r="B9" s="7" t="str">
        <f t="shared" si="0"/>
        <v>sched52yr_gap8_AMI234_v7</v>
      </c>
      <c r="C9" s="31" t="str">
        <f t="shared" si="1"/>
        <v xml:space="preserve">HydRelDepPosNegAvg19780503 </v>
      </c>
      <c r="D9">
        <f>HiFlo_RawData!E21</f>
        <v>325</v>
      </c>
      <c r="E9">
        <f>HiFlo_RawData!F21</f>
        <v>0.1</v>
      </c>
      <c r="F9">
        <f>HiFlo_RawData!G21</f>
        <v>0</v>
      </c>
      <c r="G9">
        <f>HiFlo_RawData!H21</f>
        <v>0.3</v>
      </c>
      <c r="H9" t="str">
        <f>HiFlo_RawData!I21</f>
        <v xml:space="preserve"> </v>
      </c>
      <c r="I9" t="str">
        <f>HiFlo_RawData!J21</f>
        <v xml:space="preserve"> </v>
      </c>
      <c r="J9" t="str">
        <f>HiFlo_RawData!K21</f>
        <v xml:space="preserve"> </v>
      </c>
      <c r="K9" t="str">
        <f>HiFlo_RawData!L21</f>
        <v xml:space="preserve"> </v>
      </c>
      <c r="L9">
        <f>HiFlo_RawData!M21</f>
        <v>12908</v>
      </c>
      <c r="M9" t="str">
        <f>HiFlo_RawData!N21</f>
        <v>ha</v>
      </c>
      <c r="N9" t="str">
        <f>HiFlo_RawData!O21</f>
        <v>m</v>
      </c>
      <c r="O9">
        <f>HiFlo_RawData!P21</f>
        <v>46194</v>
      </c>
      <c r="P9" t="str">
        <f>HiFlo_RawData!Q21</f>
        <v xml:space="preserve">sched52yr_gap8_AMI234_v7.HydRelDepPosNegAvg19780503 </v>
      </c>
    </row>
    <row r="10" spans="1:16" x14ac:dyDescent="0.2">
      <c r="A10" s="28" t="s">
        <v>44</v>
      </c>
      <c r="B10" s="7" t="str">
        <f t="shared" si="0"/>
        <v>sched52yr_gap8_AMI234_v7-sched52yr_v7</v>
      </c>
      <c r="C10" s="31" t="str">
        <f t="shared" si="1"/>
        <v xml:space="preserve">HydRelDepPosNegAvg19780503 </v>
      </c>
      <c r="D10" t="str">
        <f>HiFlo_RawData!E22</f>
        <v xml:space="preserve"> </v>
      </c>
      <c r="E10" t="str">
        <f>HiFlo_RawData!F22</f>
        <v xml:space="preserve"> </v>
      </c>
      <c r="F10" t="str">
        <f>HiFlo_RawData!G22</f>
        <v xml:space="preserve"> </v>
      </c>
      <c r="G10" t="str">
        <f>HiFlo_RawData!H22</f>
        <v xml:space="preserve"> </v>
      </c>
      <c r="H10">
        <f>HiFlo_RawData!I22</f>
        <v>45</v>
      </c>
      <c r="I10">
        <f>HiFlo_RawData!J22</f>
        <v>-0.02</v>
      </c>
      <c r="J10">
        <f>HiFlo_RawData!K22</f>
        <v>1298</v>
      </c>
      <c r="K10">
        <f>HiFlo_RawData!L22</f>
        <v>0.02</v>
      </c>
      <c r="L10">
        <f>HiFlo_RawData!M22</f>
        <v>12908</v>
      </c>
      <c r="M10" t="str">
        <f>HiFlo_RawData!N22</f>
        <v>ha</v>
      </c>
      <c r="N10" t="str">
        <f>HiFlo_RawData!O22</f>
        <v>m</v>
      </c>
      <c r="O10">
        <f>HiFlo_RawData!P22</f>
        <v>46194</v>
      </c>
      <c r="P10" t="str">
        <f>HiFlo_RawData!Q22</f>
        <v xml:space="preserve">sched52yr_gap8_AMI234_v7-sched52yr_v7.HydRelDepPosNegAvg19780503 </v>
      </c>
    </row>
    <row r="11" spans="1:16" s="20" customFormat="1" x14ac:dyDescent="0.2">
      <c r="A11" s="29"/>
      <c r="B11" s="22" t="str">
        <f t="shared" si="0"/>
        <v/>
      </c>
      <c r="C11" s="32" t="str">
        <f t="shared" si="1"/>
        <v/>
      </c>
      <c r="D11" s="34"/>
    </row>
    <row r="12" spans="1:16" x14ac:dyDescent="0.2">
      <c r="A12" s="28" t="s">
        <v>27</v>
      </c>
      <c r="B12" s="7" t="str">
        <f t="shared" si="0"/>
        <v>sched52yr_v7</v>
      </c>
      <c r="C12" s="31" t="str">
        <f t="shared" si="1"/>
        <v xml:space="preserve">HydRelDepPosNegAvg19780503 </v>
      </c>
      <c r="D12">
        <f>HiFlo_RawData!E32</f>
        <v>339</v>
      </c>
      <c r="E12">
        <f>HiFlo_RawData!F32</f>
        <v>0.1</v>
      </c>
      <c r="F12">
        <f>HiFlo_RawData!G32</f>
        <v>0</v>
      </c>
      <c r="G12">
        <f>HiFlo_RawData!H32</f>
        <v>0.3</v>
      </c>
      <c r="H12" t="str">
        <f>HiFlo_RawData!I32</f>
        <v xml:space="preserve"> </v>
      </c>
      <c r="I12" t="str">
        <f>HiFlo_RawData!J32</f>
        <v xml:space="preserve"> </v>
      </c>
      <c r="J12" t="str">
        <f>HiFlo_RawData!K32</f>
        <v xml:space="preserve"> </v>
      </c>
      <c r="K12" t="str">
        <f>HiFlo_RawData!L32</f>
        <v xml:space="preserve"> </v>
      </c>
      <c r="L12">
        <f>HiFlo_RawData!M32</f>
        <v>12908</v>
      </c>
      <c r="M12" t="str">
        <f>HiFlo_RawData!N32</f>
        <v>ha</v>
      </c>
      <c r="N12" t="str">
        <f>HiFlo_RawData!O32</f>
        <v>m</v>
      </c>
      <c r="O12">
        <f>HiFlo_RawData!P32</f>
        <v>46194</v>
      </c>
      <c r="P12" t="str">
        <f>HiFlo_RawData!Q32</f>
        <v xml:space="preserve">sched52yr_v7.HydRelDepPosNegAvg19780503 </v>
      </c>
    </row>
    <row r="13" spans="1:16" x14ac:dyDescent="0.2">
      <c r="A13" s="28" t="s">
        <v>32</v>
      </c>
      <c r="B13" s="7" t="str">
        <f t="shared" si="0"/>
        <v>sched52yr_gap8_v7</v>
      </c>
      <c r="C13" s="31" t="str">
        <f t="shared" si="1"/>
        <v xml:space="preserve">HydRelDepPosNegAvg19780503 </v>
      </c>
      <c r="D13">
        <f>HiFlo_RawData!E33</f>
        <v>341</v>
      </c>
      <c r="E13">
        <f>HiFlo_RawData!F33</f>
        <v>0.1</v>
      </c>
      <c r="F13">
        <f>HiFlo_RawData!G33</f>
        <v>0</v>
      </c>
      <c r="G13">
        <f>HiFlo_RawData!H33</f>
        <v>0.3</v>
      </c>
      <c r="H13" t="str">
        <f>HiFlo_RawData!I33</f>
        <v xml:space="preserve"> </v>
      </c>
      <c r="I13" t="str">
        <f>HiFlo_RawData!J33</f>
        <v xml:space="preserve"> </v>
      </c>
      <c r="J13" t="str">
        <f>HiFlo_RawData!K33</f>
        <v xml:space="preserve"> </v>
      </c>
      <c r="K13" t="str">
        <f>HiFlo_RawData!L33</f>
        <v xml:space="preserve"> </v>
      </c>
      <c r="L13">
        <f>HiFlo_RawData!M33</f>
        <v>12908</v>
      </c>
      <c r="M13" t="str">
        <f>HiFlo_RawData!N33</f>
        <v>ha</v>
      </c>
      <c r="N13" t="str">
        <f>HiFlo_RawData!O33</f>
        <v>m</v>
      </c>
      <c r="O13">
        <f>HiFlo_RawData!P33</f>
        <v>46194</v>
      </c>
      <c r="P13" t="str">
        <f>HiFlo_RawData!Q33</f>
        <v xml:space="preserve">sched52yr_gap8_v7.HydRelDepPosNegAvg19780503 </v>
      </c>
    </row>
    <row r="14" spans="1:16" x14ac:dyDescent="0.2">
      <c r="A14" s="28" t="s">
        <v>45</v>
      </c>
      <c r="B14" s="7" t="str">
        <f t="shared" si="0"/>
        <v>sched52yr_gap8_v7-sched52yr_v7</v>
      </c>
      <c r="C14" s="31" t="str">
        <f t="shared" si="1"/>
        <v xml:space="preserve">HydRelDepPosNegAvg19780503 </v>
      </c>
      <c r="D14" t="str">
        <f>HiFlo_RawData!E34</f>
        <v xml:space="preserve"> </v>
      </c>
      <c r="E14" t="str">
        <f>HiFlo_RawData!F34</f>
        <v xml:space="preserve"> </v>
      </c>
      <c r="F14" t="str">
        <f>HiFlo_RawData!G34</f>
        <v xml:space="preserve"> </v>
      </c>
      <c r="G14" t="str">
        <f>HiFlo_RawData!H34</f>
        <v xml:space="preserve"> </v>
      </c>
      <c r="H14">
        <f>HiFlo_RawData!I34</f>
        <v>33</v>
      </c>
      <c r="I14">
        <f>HiFlo_RawData!J34</f>
        <v>-0.02</v>
      </c>
      <c r="J14">
        <f>HiFlo_RawData!K34</f>
        <v>164</v>
      </c>
      <c r="K14">
        <f>HiFlo_RawData!L34</f>
        <v>0.02</v>
      </c>
      <c r="L14">
        <f>HiFlo_RawData!M34</f>
        <v>12908</v>
      </c>
      <c r="M14" t="str">
        <f>HiFlo_RawData!N34</f>
        <v>ha</v>
      </c>
      <c r="N14" t="str">
        <f>HiFlo_RawData!O34</f>
        <v>m</v>
      </c>
      <c r="O14">
        <f>HiFlo_RawData!P34</f>
        <v>46194</v>
      </c>
      <c r="P14" t="str">
        <f>HiFlo_RawData!Q34</f>
        <v xml:space="preserve">sched52yr_gap8_v7-sched52yr_v7.HydRelDepPosNegAvg19780503 </v>
      </c>
    </row>
    <row r="15" spans="1:16" s="20" customFormat="1" x14ac:dyDescent="0.2">
      <c r="A15" s="29"/>
      <c r="B15" s="22" t="str">
        <f t="shared" si="0"/>
        <v/>
      </c>
      <c r="C15" s="32" t="str">
        <f t="shared" si="1"/>
        <v/>
      </c>
      <c r="D15" s="34"/>
    </row>
    <row r="16" spans="1:16" x14ac:dyDescent="0.2">
      <c r="A16" s="28" t="s">
        <v>27</v>
      </c>
      <c r="B16" s="7" t="str">
        <f t="shared" si="0"/>
        <v>sched52yr_v7</v>
      </c>
      <c r="C16" s="31" t="str">
        <f t="shared" si="1"/>
        <v xml:space="preserve">HydRelDepPosNegAvg19780503 </v>
      </c>
      <c r="D16">
        <f>HiFlo_RawData!E44</f>
        <v>339</v>
      </c>
      <c r="E16">
        <f>HiFlo_RawData!F44</f>
        <v>0.1</v>
      </c>
      <c r="F16">
        <f>HiFlo_RawData!G44</f>
        <v>0</v>
      </c>
      <c r="G16">
        <f>HiFlo_RawData!H44</f>
        <v>0.3</v>
      </c>
      <c r="H16" t="str">
        <f>HiFlo_RawData!I44</f>
        <v xml:space="preserve"> </v>
      </c>
      <c r="I16" t="str">
        <f>HiFlo_RawData!J44</f>
        <v xml:space="preserve"> </v>
      </c>
      <c r="J16" t="str">
        <f>HiFlo_RawData!K44</f>
        <v xml:space="preserve"> </v>
      </c>
      <c r="K16" t="str">
        <f>HiFlo_RawData!L44</f>
        <v xml:space="preserve"> </v>
      </c>
      <c r="L16">
        <f>HiFlo_RawData!M44</f>
        <v>12908</v>
      </c>
      <c r="M16" t="str">
        <f>HiFlo_RawData!N44</f>
        <v>ha</v>
      </c>
      <c r="N16" t="str">
        <f>HiFlo_RawData!O44</f>
        <v>m</v>
      </c>
      <c r="O16">
        <f>HiFlo_RawData!P44</f>
        <v>46194</v>
      </c>
      <c r="P16" t="str">
        <f>HiFlo_RawData!Q44</f>
        <v xml:space="preserve">sched52yr_v7.HydRelDepPosNegAvg19780503 </v>
      </c>
    </row>
    <row r="17" spans="1:16" x14ac:dyDescent="0.2">
      <c r="A17" s="28" t="s">
        <v>33</v>
      </c>
      <c r="B17" s="7" t="str">
        <f t="shared" si="0"/>
        <v>sched52yr_gap8_plug_v7</v>
      </c>
      <c r="C17" s="31" t="str">
        <f t="shared" si="1"/>
        <v xml:space="preserve">HydRelDepPosNegAvg19780503 </v>
      </c>
      <c r="D17">
        <f>HiFlo_RawData!E45</f>
        <v>1207</v>
      </c>
      <c r="E17">
        <f>HiFlo_RawData!F45</f>
        <v>0.1</v>
      </c>
      <c r="F17">
        <f>HiFlo_RawData!G45</f>
        <v>2</v>
      </c>
      <c r="G17">
        <f>HiFlo_RawData!H45</f>
        <v>0.3</v>
      </c>
      <c r="H17" t="str">
        <f>HiFlo_RawData!I45</f>
        <v xml:space="preserve"> </v>
      </c>
      <c r="I17" t="str">
        <f>HiFlo_RawData!J45</f>
        <v xml:space="preserve"> </v>
      </c>
      <c r="J17" t="str">
        <f>HiFlo_RawData!K45</f>
        <v xml:space="preserve"> </v>
      </c>
      <c r="K17" t="str">
        <f>HiFlo_RawData!L45</f>
        <v xml:space="preserve"> </v>
      </c>
      <c r="L17">
        <f>HiFlo_RawData!M45</f>
        <v>12908</v>
      </c>
      <c r="M17" t="str">
        <f>HiFlo_RawData!N45</f>
        <v>ha</v>
      </c>
      <c r="N17" t="str">
        <f>HiFlo_RawData!O45</f>
        <v>m</v>
      </c>
      <c r="O17">
        <f>HiFlo_RawData!P45</f>
        <v>46194</v>
      </c>
      <c r="P17" t="str">
        <f>HiFlo_RawData!Q45</f>
        <v xml:space="preserve">sched52yr_gap8_plug_v7.HydRelDepPosNegAvg19780503 </v>
      </c>
    </row>
    <row r="18" spans="1:16" x14ac:dyDescent="0.2">
      <c r="A18" s="28" t="s">
        <v>46</v>
      </c>
      <c r="B18" s="7" t="str">
        <f t="shared" si="0"/>
        <v>sched52yr_gap8_plug_v7-sched52yr_v7</v>
      </c>
      <c r="C18" s="31" t="str">
        <f t="shared" si="1"/>
        <v xml:space="preserve">HydRelDepPosNegAvg19780503 </v>
      </c>
      <c r="D18" t="str">
        <f>HiFlo_RawData!E46</f>
        <v xml:space="preserve"> </v>
      </c>
      <c r="E18" t="str">
        <f>HiFlo_RawData!F46</f>
        <v xml:space="preserve"> </v>
      </c>
      <c r="F18" t="str">
        <f>HiFlo_RawData!G46</f>
        <v xml:space="preserve"> </v>
      </c>
      <c r="G18" t="str">
        <f>HiFlo_RawData!H46</f>
        <v xml:space="preserve"> </v>
      </c>
      <c r="H18">
        <f>HiFlo_RawData!I46</f>
        <v>1482</v>
      </c>
      <c r="I18">
        <f>HiFlo_RawData!J46</f>
        <v>-0.02</v>
      </c>
      <c r="J18">
        <f>HiFlo_RawData!K46</f>
        <v>7824</v>
      </c>
      <c r="K18">
        <f>HiFlo_RawData!L46</f>
        <v>0.02</v>
      </c>
      <c r="L18">
        <f>HiFlo_RawData!M46</f>
        <v>12908</v>
      </c>
      <c r="M18" t="str">
        <f>HiFlo_RawData!N46</f>
        <v>ha</v>
      </c>
      <c r="N18" t="str">
        <f>HiFlo_RawData!O46</f>
        <v>m</v>
      </c>
      <c r="O18">
        <f>HiFlo_RawData!P46</f>
        <v>46194</v>
      </c>
      <c r="P18" t="str">
        <f>HiFlo_RawData!Q46</f>
        <v xml:space="preserve">sched52yr_gap8_plug_v7-sched52yr_v7.HydRelDepPosNegAvg19780503 </v>
      </c>
    </row>
    <row r="19" spans="1:16" s="20" customFormat="1" x14ac:dyDescent="0.2">
      <c r="A19" s="29"/>
      <c r="B19" s="22" t="str">
        <f t="shared" si="0"/>
        <v/>
      </c>
      <c r="C19" s="32" t="str">
        <f t="shared" si="1"/>
        <v/>
      </c>
      <c r="D19" s="34"/>
    </row>
    <row r="20" spans="1:16" x14ac:dyDescent="0.2">
      <c r="A20" s="28" t="s">
        <v>27</v>
      </c>
      <c r="B20" s="7" t="str">
        <f t="shared" si="0"/>
        <v>sched52yr_v7</v>
      </c>
      <c r="C20" s="31" t="str">
        <f t="shared" si="1"/>
        <v xml:space="preserve">HydRelDepPosNegAvg19780503 </v>
      </c>
      <c r="D20">
        <f>HiFlo_RawData!E56</f>
        <v>339</v>
      </c>
      <c r="E20">
        <f>HiFlo_RawData!F56</f>
        <v>0.1</v>
      </c>
      <c r="F20">
        <f>HiFlo_RawData!G56</f>
        <v>0</v>
      </c>
      <c r="G20">
        <f>HiFlo_RawData!H56</f>
        <v>0.3</v>
      </c>
      <c r="H20" t="str">
        <f>HiFlo_RawData!I56</f>
        <v xml:space="preserve"> </v>
      </c>
      <c r="I20" t="str">
        <f>HiFlo_RawData!J56</f>
        <v xml:space="preserve"> </v>
      </c>
      <c r="J20" t="str">
        <f>HiFlo_RawData!K56</f>
        <v xml:space="preserve"> </v>
      </c>
      <c r="K20" t="str">
        <f>HiFlo_RawData!L56</f>
        <v xml:space="preserve"> </v>
      </c>
      <c r="L20">
        <f>HiFlo_RawData!M56</f>
        <v>12908</v>
      </c>
      <c r="M20" t="str">
        <f>HiFlo_RawData!N56</f>
        <v>ha</v>
      </c>
      <c r="N20" t="str">
        <f>HiFlo_RawData!O56</f>
        <v>m</v>
      </c>
      <c r="O20">
        <f>HiFlo_RawData!P56</f>
        <v>46194</v>
      </c>
      <c r="P20" t="str">
        <f>HiFlo_RawData!Q56</f>
        <v xml:space="preserve">sched52yr_v7.HydRelDepPosNegAvg19780503 </v>
      </c>
    </row>
    <row r="21" spans="1:16" x14ac:dyDescent="0.2">
      <c r="A21" s="28" t="s">
        <v>34</v>
      </c>
      <c r="B21" s="7" t="str">
        <f t="shared" si="0"/>
        <v>sched52yr_plug_v7</v>
      </c>
      <c r="C21" s="31" t="str">
        <f t="shared" si="1"/>
        <v xml:space="preserve">HydRelDepPosNegAvg19780503 </v>
      </c>
      <c r="D21">
        <f>HiFlo_RawData!E57</f>
        <v>1175</v>
      </c>
      <c r="E21">
        <f>HiFlo_RawData!F57</f>
        <v>0.1</v>
      </c>
      <c r="F21">
        <f>HiFlo_RawData!G57</f>
        <v>0</v>
      </c>
      <c r="G21">
        <f>HiFlo_RawData!H57</f>
        <v>0.3</v>
      </c>
      <c r="H21" t="str">
        <f>HiFlo_RawData!I57</f>
        <v xml:space="preserve"> </v>
      </c>
      <c r="I21" t="str">
        <f>HiFlo_RawData!J57</f>
        <v xml:space="preserve"> </v>
      </c>
      <c r="J21" t="str">
        <f>HiFlo_RawData!K57</f>
        <v xml:space="preserve"> </v>
      </c>
      <c r="K21" t="str">
        <f>HiFlo_RawData!L57</f>
        <v xml:space="preserve"> </v>
      </c>
      <c r="L21">
        <f>HiFlo_RawData!M57</f>
        <v>12908</v>
      </c>
      <c r="M21" t="str">
        <f>HiFlo_RawData!N57</f>
        <v>ha</v>
      </c>
      <c r="N21" t="str">
        <f>HiFlo_RawData!O57</f>
        <v>m</v>
      </c>
      <c r="O21">
        <f>HiFlo_RawData!P57</f>
        <v>46194</v>
      </c>
      <c r="P21" t="str">
        <f>HiFlo_RawData!Q57</f>
        <v xml:space="preserve">sched52yr_plug_v7.HydRelDepPosNegAvg19780503 </v>
      </c>
    </row>
    <row r="22" spans="1:16" x14ac:dyDescent="0.2">
      <c r="A22" s="28" t="s">
        <v>47</v>
      </c>
      <c r="B22" s="7" t="str">
        <f t="shared" si="0"/>
        <v>sched52yr_plug_v7-sched52yr_v7</v>
      </c>
      <c r="C22" s="31" t="str">
        <f t="shared" si="1"/>
        <v xml:space="preserve">HydRelDepPosNegAvg19780503 </v>
      </c>
      <c r="D22" t="str">
        <f>HiFlo_RawData!E58</f>
        <v xml:space="preserve"> </v>
      </c>
      <c r="E22" t="str">
        <f>HiFlo_RawData!F58</f>
        <v xml:space="preserve"> </v>
      </c>
      <c r="F22" t="str">
        <f>HiFlo_RawData!G58</f>
        <v xml:space="preserve"> </v>
      </c>
      <c r="G22" t="str">
        <f>HiFlo_RawData!H58</f>
        <v xml:space="preserve"> </v>
      </c>
      <c r="H22">
        <f>HiFlo_RawData!I58</f>
        <v>1482</v>
      </c>
      <c r="I22">
        <f>HiFlo_RawData!J58</f>
        <v>-0.02</v>
      </c>
      <c r="J22">
        <f>HiFlo_RawData!K58</f>
        <v>7790</v>
      </c>
      <c r="K22">
        <f>HiFlo_RawData!L58</f>
        <v>0.02</v>
      </c>
      <c r="L22">
        <f>HiFlo_RawData!M58</f>
        <v>12908</v>
      </c>
      <c r="M22" t="str">
        <f>HiFlo_RawData!N58</f>
        <v>ha</v>
      </c>
      <c r="N22" t="str">
        <f>HiFlo_RawData!O58</f>
        <v>m</v>
      </c>
      <c r="O22">
        <f>HiFlo_RawData!P58</f>
        <v>46194</v>
      </c>
      <c r="P22" t="str">
        <f>HiFlo_RawData!Q58</f>
        <v xml:space="preserve">sched52yr_plug_v7-sched52yr_v7.HydRelDepPosNegAvg19780503 </v>
      </c>
    </row>
    <row r="23" spans="1:16" s="20" customFormat="1" x14ac:dyDescent="0.2">
      <c r="A23" s="29"/>
      <c r="B23" s="22" t="str">
        <f t="shared" si="0"/>
        <v/>
      </c>
      <c r="C23" s="32" t="str">
        <f t="shared" si="1"/>
        <v/>
      </c>
      <c r="D23" s="34"/>
    </row>
  </sheetData>
  <mergeCells count="1">
    <mergeCell ref="B2:O2"/>
  </mergeCells>
  <pageMargins left="0.75" right="0.75" top="1" bottom="1" header="0.5" footer="0.5"/>
  <pageSetup orientation="portrait" horizontalDpi="4294967292" verticalDpi="4294967292"/>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FFC1-28FE-0D4D-AA85-3A3A2EC044BD}">
  <dimension ref="H2:N23"/>
  <sheetViews>
    <sheetView zoomScaleNormal="100" workbookViewId="0">
      <selection activeCell="H25" sqref="H25"/>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28</v>
      </c>
    </row>
    <row r="3" spans="8:14" x14ac:dyDescent="0.2">
      <c r="H3" t="s">
        <v>89</v>
      </c>
    </row>
    <row r="6" spans="8:14" x14ac:dyDescent="0.2">
      <c r="N6" t="s">
        <v>18</v>
      </c>
    </row>
    <row r="7" spans="8:14" x14ac:dyDescent="0.2">
      <c r="N7" t="s">
        <v>19</v>
      </c>
    </row>
    <row r="8" spans="8:14" x14ac:dyDescent="0.2">
      <c r="N8" t="s">
        <v>36</v>
      </c>
    </row>
    <row r="11" spans="8:14" x14ac:dyDescent="0.2">
      <c r="N11" s="19" t="s">
        <v>20</v>
      </c>
    </row>
    <row r="12" spans="8:14" x14ac:dyDescent="0.2">
      <c r="N12" s="19" t="s">
        <v>21</v>
      </c>
    </row>
    <row r="13" spans="8:14" x14ac:dyDescent="0.2">
      <c r="N13" s="19" t="s">
        <v>22</v>
      </c>
    </row>
    <row r="14" spans="8:14" x14ac:dyDescent="0.2">
      <c r="N14" s="19" t="s">
        <v>23</v>
      </c>
    </row>
    <row r="15" spans="8:14" x14ac:dyDescent="0.2">
      <c r="N15" s="19" t="s">
        <v>24</v>
      </c>
    </row>
    <row r="18" spans="8:13" ht="17" thickBot="1" x14ac:dyDescent="0.25"/>
    <row r="19" spans="8:13" x14ac:dyDescent="0.2">
      <c r="H19" s="8"/>
      <c r="I19" s="10" t="s">
        <v>42</v>
      </c>
      <c r="J19" s="9"/>
      <c r="K19" s="9"/>
      <c r="L19" s="9"/>
      <c r="M19" s="11"/>
    </row>
    <row r="20" spans="8:13" x14ac:dyDescent="0.2">
      <c r="H20" s="12"/>
      <c r="I20" s="21" t="s">
        <v>14</v>
      </c>
      <c r="J20" s="21" t="s">
        <v>15</v>
      </c>
      <c r="K20" s="21" t="s">
        <v>16</v>
      </c>
      <c r="L20" s="21" t="s">
        <v>17</v>
      </c>
      <c r="M20" s="27" t="s">
        <v>29</v>
      </c>
    </row>
    <row r="21" spans="8:13" x14ac:dyDescent="0.2">
      <c r="H21" s="13" t="str">
        <f>CONCATENATE("Depth, ",DataDep!E4," m threshold")</f>
        <v>Depth, 0.1 m threshold</v>
      </c>
      <c r="I21" s="26">
        <f>DataDep!D5/DataDep!D$4</f>
        <v>3.9115044247787609</v>
      </c>
      <c r="J21" s="14">
        <f>DataDep!D9/DataDep!D8</f>
        <v>0.95870206489675514</v>
      </c>
      <c r="K21" s="14">
        <f>DataDep!D13/DataDep!D12</f>
        <v>1.0058997050147493</v>
      </c>
      <c r="L21" s="14">
        <f>DataDep!D17/DataDep!D16</f>
        <v>3.5604719764011801</v>
      </c>
      <c r="M21" s="25">
        <f>DataDep!D21/DataDep!D20</f>
        <v>3.4660766961651919</v>
      </c>
    </row>
    <row r="22" spans="8:13" ht="17" thickBot="1" x14ac:dyDescent="0.25">
      <c r="H22" s="15" t="str">
        <f>CONCATENATE("Depth ",DataDep!G4," m threshold")</f>
        <v>Depth 0.3 m threshold</v>
      </c>
      <c r="I22" s="18" t="e">
        <f>DataDep!F5/DataDep!F4</f>
        <v>#DIV/0!</v>
      </c>
      <c r="J22" s="16" t="e">
        <f>DataDep!F9/DataDep!F8</f>
        <v>#DIV/0!</v>
      </c>
      <c r="K22" s="16" t="e">
        <f>DataDep!F13/DataDep!F12</f>
        <v>#DIV/0!</v>
      </c>
      <c r="L22" s="16" t="e">
        <f>DataDep!F17/DataDep!F16</f>
        <v>#DIV/0!</v>
      </c>
      <c r="M22" s="17" t="e">
        <f>DataDep!F21/DataDep!F20</f>
        <v>#DIV/0!</v>
      </c>
    </row>
    <row r="23" spans="8:13" x14ac:dyDescent="0.2">
      <c r="H23" s="1"/>
      <c r="I23" s="14"/>
      <c r="J23" s="14"/>
      <c r="K23" s="14"/>
      <c r="L23" s="14"/>
    </row>
  </sheetData>
  <pageMargins left="0.75" right="0.75" top="1" bottom="1" header="0.5" footer="0.5"/>
  <pageSetup orientation="portrait" horizontalDpi="4294967292" verticalDpi="429496729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CA8E-6F1A-354A-B3B9-926764FDCC02}">
  <dimension ref="H2:N23"/>
  <sheetViews>
    <sheetView zoomScaleNormal="100" workbookViewId="0">
      <selection activeCell="H25" sqref="H25"/>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52</v>
      </c>
    </row>
    <row r="3" spans="8:14" x14ac:dyDescent="0.2">
      <c r="H3" t="s">
        <v>89</v>
      </c>
    </row>
    <row r="6" spans="8:14" x14ac:dyDescent="0.2">
      <c r="N6" t="s">
        <v>18</v>
      </c>
    </row>
    <row r="7" spans="8:14" x14ac:dyDescent="0.2">
      <c r="N7" t="s">
        <v>19</v>
      </c>
    </row>
    <row r="8" spans="8:14" x14ac:dyDescent="0.2">
      <c r="N8" t="s">
        <v>36</v>
      </c>
    </row>
    <row r="10" spans="8:14" x14ac:dyDescent="0.2">
      <c r="N10" t="s">
        <v>48</v>
      </c>
    </row>
    <row r="11" spans="8:14" x14ac:dyDescent="0.2">
      <c r="N11" t="s">
        <v>49</v>
      </c>
    </row>
    <row r="12" spans="8:14" x14ac:dyDescent="0.2">
      <c r="N12" t="s">
        <v>51</v>
      </c>
    </row>
    <row r="13" spans="8:14" x14ac:dyDescent="0.2">
      <c r="N13" t="s">
        <v>50</v>
      </c>
    </row>
    <row r="23" spans="8:12" x14ac:dyDescent="0.2">
      <c r="H23" s="1"/>
      <c r="I23" s="14"/>
      <c r="J23" s="14"/>
      <c r="K23" s="14"/>
      <c r="L23" s="14"/>
    </row>
  </sheetData>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
  <sheetViews>
    <sheetView workbookViewId="0"/>
  </sheetViews>
  <sheetFormatPr baseColWidth="10" defaultRowHeight="16" x14ac:dyDescent="0.2"/>
  <cols>
    <col min="1" max="1" width="20.6640625" customWidth="1"/>
    <col min="2" max="2" width="10.83203125" style="38"/>
    <col min="3" max="4" width="2.33203125" customWidth="1"/>
    <col min="5" max="9" width="10.33203125" customWidth="1"/>
    <col min="13" max="15" width="4.33203125" customWidth="1"/>
    <col min="16" max="16" width="10.83203125" style="38"/>
  </cols>
  <sheetData>
    <row r="1" spans="1:17" x14ac:dyDescent="0.2">
      <c r="C1" s="2" t="s">
        <v>37</v>
      </c>
    </row>
    <row r="3" spans="1:17" x14ac:dyDescent="0.2">
      <c r="C3" t="s">
        <v>0</v>
      </c>
      <c r="D3" t="s">
        <v>38</v>
      </c>
      <c r="E3" t="s">
        <v>0</v>
      </c>
      <c r="F3" t="s">
        <v>1</v>
      </c>
      <c r="G3" t="s">
        <v>0</v>
      </c>
      <c r="H3" t="s">
        <v>2</v>
      </c>
      <c r="I3" t="s">
        <v>3</v>
      </c>
      <c r="J3" t="s">
        <v>4</v>
      </c>
      <c r="K3" t="s">
        <v>3</v>
      </c>
      <c r="L3" t="s">
        <v>5</v>
      </c>
      <c r="M3" t="s">
        <v>6</v>
      </c>
      <c r="N3" t="s">
        <v>7</v>
      </c>
      <c r="O3" t="s">
        <v>8</v>
      </c>
      <c r="P3" s="38" t="s">
        <v>9</v>
      </c>
      <c r="Q3" t="s">
        <v>10</v>
      </c>
    </row>
    <row r="4" spans="1:17" s="2" customFormat="1" x14ac:dyDescent="0.2">
      <c r="A4" s="2" t="str">
        <f>LEFT(Q4,12)</f>
        <v>sched52yr_v7</v>
      </c>
      <c r="B4" s="40" t="str">
        <f>RIGHT(Q4,9)</f>
        <v xml:space="preserve">19780503 </v>
      </c>
      <c r="C4" s="41" t="s">
        <v>25</v>
      </c>
      <c r="D4" s="41" t="s">
        <v>25</v>
      </c>
      <c r="E4" s="41">
        <v>2776</v>
      </c>
      <c r="F4" s="41">
        <v>0.03</v>
      </c>
      <c r="G4" s="41"/>
      <c r="H4" s="41">
        <v>0.1</v>
      </c>
      <c r="I4" s="41" t="s">
        <v>25</v>
      </c>
      <c r="J4" s="41" t="s">
        <v>25</v>
      </c>
      <c r="K4" s="41" t="s">
        <v>25</v>
      </c>
      <c r="L4" s="41" t="s">
        <v>25</v>
      </c>
      <c r="M4" s="41">
        <v>12908</v>
      </c>
      <c r="N4" s="41" t="s">
        <v>11</v>
      </c>
      <c r="O4" s="41" t="s">
        <v>39</v>
      </c>
      <c r="P4" s="42">
        <v>46194</v>
      </c>
      <c r="Q4" s="41" t="s">
        <v>56</v>
      </c>
    </row>
    <row r="5" spans="1:17" s="2" customFormat="1" x14ac:dyDescent="0.2">
      <c r="A5" s="2" t="str">
        <f>LEFT(Q5,26)</f>
        <v>sched52yr_gap8_AMI234_plug</v>
      </c>
      <c r="B5" s="40" t="str">
        <f t="shared" ref="B5:B6" si="0">RIGHT(Q5,9)</f>
        <v xml:space="preserve">19780503 </v>
      </c>
      <c r="C5" s="41" t="s">
        <v>25</v>
      </c>
      <c r="D5" s="41" t="s">
        <v>25</v>
      </c>
      <c r="E5" s="41">
        <v>5596</v>
      </c>
      <c r="F5" s="41">
        <v>0.03</v>
      </c>
      <c r="G5" s="41"/>
      <c r="H5" s="41">
        <v>0.1</v>
      </c>
      <c r="I5" s="41" t="s">
        <v>25</v>
      </c>
      <c r="J5" s="41" t="s">
        <v>25</v>
      </c>
      <c r="K5" s="41" t="s">
        <v>25</v>
      </c>
      <c r="L5" s="41" t="s">
        <v>25</v>
      </c>
      <c r="M5" s="41">
        <v>12908</v>
      </c>
      <c r="N5" s="41" t="s">
        <v>11</v>
      </c>
      <c r="O5" s="41" t="s">
        <v>39</v>
      </c>
      <c r="P5" s="42">
        <v>46194</v>
      </c>
      <c r="Q5" s="41" t="s">
        <v>57</v>
      </c>
    </row>
    <row r="6" spans="1:17" s="2" customFormat="1" x14ac:dyDescent="0.2">
      <c r="A6" s="2" t="str">
        <f>LEFT(Q6,26)</f>
        <v>sched52yr_gap8_AMI234_plug</v>
      </c>
      <c r="B6" s="40" t="str">
        <f t="shared" si="0"/>
        <v xml:space="preserve">19780503 </v>
      </c>
      <c r="C6" s="41"/>
      <c r="D6" s="41" t="s">
        <v>25</v>
      </c>
      <c r="E6" s="41" t="s">
        <v>25</v>
      </c>
      <c r="F6" s="41" t="s">
        <v>25</v>
      </c>
      <c r="G6" s="41" t="s">
        <v>25</v>
      </c>
      <c r="H6" s="41" t="s">
        <v>25</v>
      </c>
      <c r="I6" s="41">
        <v>1169</v>
      </c>
      <c r="J6" s="41">
        <v>-5.0000000000000001E-3</v>
      </c>
      <c r="K6" s="41">
        <v>4986</v>
      </c>
      <c r="L6" s="41">
        <v>5.0000000000000001E-3</v>
      </c>
      <c r="M6" s="41">
        <v>12908</v>
      </c>
      <c r="N6" s="41" t="s">
        <v>11</v>
      </c>
      <c r="O6" s="41" t="s">
        <v>39</v>
      </c>
      <c r="P6" s="42">
        <v>46194</v>
      </c>
      <c r="Q6" s="41" t="s">
        <v>58</v>
      </c>
    </row>
    <row r="7" spans="1:17" x14ac:dyDescent="0.2">
      <c r="D7" t="s">
        <v>25</v>
      </c>
    </row>
    <row r="8" spans="1:17" s="2" customFormat="1" x14ac:dyDescent="0.2">
      <c r="A8" s="2" t="str">
        <f>LEFT(Q8,12)</f>
        <v>sched52yr_v7</v>
      </c>
      <c r="B8" s="40" t="str">
        <f>RIGHT(Q8,9)</f>
        <v xml:space="preserve">19780503 </v>
      </c>
      <c r="C8" s="41" t="s">
        <v>25</v>
      </c>
      <c r="D8" s="41" t="s">
        <v>25</v>
      </c>
      <c r="E8" s="41">
        <v>339</v>
      </c>
      <c r="F8" s="41">
        <v>0.1</v>
      </c>
      <c r="G8" s="41"/>
      <c r="H8" s="41">
        <v>0.3</v>
      </c>
      <c r="I8" s="41" t="s">
        <v>25</v>
      </c>
      <c r="J8" s="41" t="s">
        <v>25</v>
      </c>
      <c r="K8" s="41" t="s">
        <v>25</v>
      </c>
      <c r="L8" s="41" t="s">
        <v>25</v>
      </c>
      <c r="M8" s="41">
        <v>12908</v>
      </c>
      <c r="N8" s="41" t="s">
        <v>11</v>
      </c>
      <c r="O8" s="41" t="s">
        <v>40</v>
      </c>
      <c r="P8" s="42">
        <v>46194</v>
      </c>
      <c r="Q8" s="41" t="s">
        <v>59</v>
      </c>
    </row>
    <row r="9" spans="1:17" s="2" customFormat="1" x14ac:dyDescent="0.2">
      <c r="A9" s="2" t="str">
        <f>LEFT(Q9,26)</f>
        <v>sched52yr_gap8_AMI234_plug</v>
      </c>
      <c r="B9" s="40" t="str">
        <f t="shared" ref="B9:B10" si="1">RIGHT(Q9,9)</f>
        <v xml:space="preserve">19780503 </v>
      </c>
      <c r="C9" s="41" t="s">
        <v>25</v>
      </c>
      <c r="D9" s="41" t="s">
        <v>25</v>
      </c>
      <c r="E9" s="41">
        <v>1326</v>
      </c>
      <c r="F9" s="41">
        <v>0.1</v>
      </c>
      <c r="G9" s="41">
        <v>1</v>
      </c>
      <c r="H9" s="41">
        <v>0.3</v>
      </c>
      <c r="I9" s="41" t="s">
        <v>25</v>
      </c>
      <c r="J9" s="41" t="s">
        <v>25</v>
      </c>
      <c r="K9" s="41" t="s">
        <v>25</v>
      </c>
      <c r="L9" s="41" t="s">
        <v>25</v>
      </c>
      <c r="M9" s="41">
        <v>12908</v>
      </c>
      <c r="N9" s="41" t="s">
        <v>11</v>
      </c>
      <c r="O9" s="41" t="s">
        <v>40</v>
      </c>
      <c r="P9" s="42">
        <v>46194</v>
      </c>
      <c r="Q9" s="41" t="s">
        <v>60</v>
      </c>
    </row>
    <row r="10" spans="1:17" s="2" customFormat="1" x14ac:dyDescent="0.2">
      <c r="A10" s="2" t="str">
        <f>LEFT(Q10,26)</f>
        <v>sched52yr_gap8_AMI234_plug</v>
      </c>
      <c r="B10" s="40" t="str">
        <f t="shared" si="1"/>
        <v xml:space="preserve">19780503 </v>
      </c>
      <c r="C10" s="41"/>
      <c r="D10" s="41" t="s">
        <v>25</v>
      </c>
      <c r="E10" s="41" t="s">
        <v>25</v>
      </c>
      <c r="F10" s="41" t="s">
        <v>25</v>
      </c>
      <c r="G10" s="41" t="s">
        <v>25</v>
      </c>
      <c r="H10" s="41" t="s">
        <v>25</v>
      </c>
      <c r="I10" s="41">
        <v>1461</v>
      </c>
      <c r="J10" s="41">
        <v>-0.02</v>
      </c>
      <c r="K10" s="41">
        <v>7854</v>
      </c>
      <c r="L10" s="41">
        <v>0.02</v>
      </c>
      <c r="M10" s="41">
        <v>12908</v>
      </c>
      <c r="N10" s="41" t="s">
        <v>11</v>
      </c>
      <c r="O10" s="41" t="s">
        <v>40</v>
      </c>
      <c r="P10" s="42">
        <v>46194</v>
      </c>
      <c r="Q10" s="41" t="s">
        <v>61</v>
      </c>
    </row>
    <row r="11" spans="1:17" x14ac:dyDescent="0.2">
      <c r="D11" t="s">
        <v>25</v>
      </c>
    </row>
    <row r="12" spans="1:17" s="2" customFormat="1" x14ac:dyDescent="0.2">
      <c r="A12" s="2" t="str">
        <f>LEFT(Q12,12)</f>
        <v>sched52yr_v7</v>
      </c>
      <c r="B12" s="40" t="str">
        <f>RIGHT(Q12,9)</f>
        <v xml:space="preserve">19780503 </v>
      </c>
      <c r="C12" s="41" t="s">
        <v>25</v>
      </c>
      <c r="D12" s="41" t="s">
        <v>25</v>
      </c>
      <c r="E12" s="41">
        <v>3581</v>
      </c>
      <c r="F12" s="41">
        <v>100</v>
      </c>
      <c r="G12" s="41">
        <v>146</v>
      </c>
      <c r="H12" s="41">
        <v>400</v>
      </c>
      <c r="I12" s="41" t="s">
        <v>25</v>
      </c>
      <c r="J12" s="41" t="s">
        <v>25</v>
      </c>
      <c r="K12" s="41" t="s">
        <v>25</v>
      </c>
      <c r="L12" s="41" t="s">
        <v>25</v>
      </c>
      <c r="M12" s="41">
        <v>12908</v>
      </c>
      <c r="N12" s="41" t="s">
        <v>11</v>
      </c>
      <c r="O12" s="41" t="s">
        <v>26</v>
      </c>
      <c r="P12" s="42">
        <v>46194</v>
      </c>
      <c r="Q12" s="41" t="s">
        <v>62</v>
      </c>
    </row>
    <row r="13" spans="1:17" s="2" customFormat="1" x14ac:dyDescent="0.2">
      <c r="A13" s="2" t="str">
        <f>LEFT(Q13,26)</f>
        <v>sched52yr_gap8_AMI234_plug</v>
      </c>
      <c r="B13" s="40" t="str">
        <f t="shared" ref="B13:B14" si="2">RIGHT(Q13,9)</f>
        <v xml:space="preserve">19780503 </v>
      </c>
      <c r="C13" s="41" t="s">
        <v>25</v>
      </c>
      <c r="D13" s="41" t="s">
        <v>25</v>
      </c>
      <c r="E13" s="41">
        <v>5761</v>
      </c>
      <c r="F13" s="41">
        <v>100</v>
      </c>
      <c r="G13" s="41">
        <v>452</v>
      </c>
      <c r="H13" s="41">
        <v>400</v>
      </c>
      <c r="I13" s="41" t="s">
        <v>25</v>
      </c>
      <c r="J13" s="41" t="s">
        <v>25</v>
      </c>
      <c r="K13" s="41" t="s">
        <v>25</v>
      </c>
      <c r="L13" s="41" t="s">
        <v>25</v>
      </c>
      <c r="M13" s="41">
        <v>12908</v>
      </c>
      <c r="N13" s="41" t="s">
        <v>11</v>
      </c>
      <c r="O13" s="41" t="s">
        <v>26</v>
      </c>
      <c r="P13" s="42">
        <v>46194</v>
      </c>
      <c r="Q13" s="41" t="s">
        <v>63</v>
      </c>
    </row>
    <row r="14" spans="1:17" s="2" customFormat="1" x14ac:dyDescent="0.2">
      <c r="A14" s="2" t="str">
        <f>LEFT(Q14,26)</f>
        <v>sched52yr_gap8_AMI234_plug</v>
      </c>
      <c r="B14" s="40" t="str">
        <f t="shared" si="2"/>
        <v xml:space="preserve">19780503 </v>
      </c>
      <c r="C14" s="41"/>
      <c r="D14" s="41" t="s">
        <v>25</v>
      </c>
      <c r="E14" s="41" t="s">
        <v>25</v>
      </c>
      <c r="F14" s="41" t="s">
        <v>25</v>
      </c>
      <c r="G14" s="41" t="s">
        <v>25</v>
      </c>
      <c r="H14" s="41" t="s">
        <v>25</v>
      </c>
      <c r="I14" s="41">
        <v>1363</v>
      </c>
      <c r="J14" s="41">
        <v>-20</v>
      </c>
      <c r="K14" s="41">
        <v>6004</v>
      </c>
      <c r="L14" s="41">
        <v>20</v>
      </c>
      <c r="M14" s="41">
        <v>12908</v>
      </c>
      <c r="N14" s="41" t="s">
        <v>11</v>
      </c>
      <c r="O14" s="41" t="s">
        <v>26</v>
      </c>
      <c r="P14" s="42">
        <v>46194</v>
      </c>
      <c r="Q14" s="41" t="s">
        <v>64</v>
      </c>
    </row>
    <row r="15" spans="1:17" s="20" customFormat="1" x14ac:dyDescent="0.2">
      <c r="B15" s="39"/>
      <c r="D15" s="20" t="s">
        <v>25</v>
      </c>
      <c r="P15" s="39"/>
    </row>
    <row r="16" spans="1:17" s="2" customFormat="1" x14ac:dyDescent="0.2">
      <c r="A16" s="2" t="str">
        <f>LEFT(Q16,12)</f>
        <v>sched52yr_v7</v>
      </c>
      <c r="B16" s="40" t="str">
        <f>RIGHT(Q16,9)</f>
        <v xml:space="preserve">19780503 </v>
      </c>
      <c r="C16" s="41" t="s">
        <v>25</v>
      </c>
      <c r="D16" s="41" t="s">
        <v>25</v>
      </c>
      <c r="E16" s="41">
        <v>2776</v>
      </c>
      <c r="F16" s="41">
        <v>0.03</v>
      </c>
      <c r="G16" s="41"/>
      <c r="H16" s="41">
        <v>0.1</v>
      </c>
      <c r="I16" s="41" t="s">
        <v>25</v>
      </c>
      <c r="J16" s="41" t="s">
        <v>25</v>
      </c>
      <c r="K16" s="41" t="s">
        <v>25</v>
      </c>
      <c r="L16" s="41" t="s">
        <v>25</v>
      </c>
      <c r="M16" s="41">
        <v>12908</v>
      </c>
      <c r="N16" s="41" t="s">
        <v>11</v>
      </c>
      <c r="O16" s="41" t="s">
        <v>39</v>
      </c>
      <c r="P16" s="42">
        <v>46194</v>
      </c>
      <c r="Q16" s="41" t="s">
        <v>56</v>
      </c>
    </row>
    <row r="17" spans="1:17" s="2" customFormat="1" x14ac:dyDescent="0.2">
      <c r="A17" s="2" t="str">
        <f>LEFT(Q17,26)</f>
        <v>sched52yr_gap8_AMI234_v7.S</v>
      </c>
      <c r="B17" s="40" t="str">
        <f t="shared" ref="B17:B18" si="3">RIGHT(Q17,9)</f>
        <v xml:space="preserve">19780503 </v>
      </c>
      <c r="C17" s="41" t="s">
        <v>25</v>
      </c>
      <c r="D17" s="41" t="s">
        <v>25</v>
      </c>
      <c r="E17" s="41">
        <v>2910</v>
      </c>
      <c r="F17" s="41">
        <v>0.03</v>
      </c>
      <c r="G17" s="41"/>
      <c r="H17" s="41">
        <v>0.1</v>
      </c>
      <c r="I17" s="41" t="s">
        <v>25</v>
      </c>
      <c r="J17" s="41" t="s">
        <v>25</v>
      </c>
      <c r="K17" s="41" t="s">
        <v>25</v>
      </c>
      <c r="L17" s="41" t="s">
        <v>25</v>
      </c>
      <c r="M17" s="41">
        <v>12908</v>
      </c>
      <c r="N17" s="41" t="s">
        <v>11</v>
      </c>
      <c r="O17" s="41" t="s">
        <v>39</v>
      </c>
      <c r="P17" s="42">
        <v>46194</v>
      </c>
      <c r="Q17" s="41" t="s">
        <v>65</v>
      </c>
    </row>
    <row r="18" spans="1:17" s="2" customFormat="1" x14ac:dyDescent="0.2">
      <c r="A18" s="2" t="str">
        <f>LEFT(Q18,26)</f>
        <v>sched52yr_gap8_AMI234_v7-s</v>
      </c>
      <c r="B18" s="40" t="str">
        <f t="shared" si="3"/>
        <v xml:space="preserve">19780503 </v>
      </c>
      <c r="C18" s="41"/>
      <c r="D18" s="41" t="s">
        <v>25</v>
      </c>
      <c r="E18" s="41" t="s">
        <v>25</v>
      </c>
      <c r="F18" s="41" t="s">
        <v>25</v>
      </c>
      <c r="G18" s="41" t="s">
        <v>25</v>
      </c>
      <c r="H18" s="41" t="s">
        <v>25</v>
      </c>
      <c r="I18" s="41">
        <v>65</v>
      </c>
      <c r="J18" s="41">
        <v>-5.0000000000000001E-3</v>
      </c>
      <c r="K18" s="41">
        <v>339</v>
      </c>
      <c r="L18" s="41">
        <v>5.0000000000000001E-3</v>
      </c>
      <c r="M18" s="41">
        <v>12908</v>
      </c>
      <c r="N18" s="41" t="s">
        <v>11</v>
      </c>
      <c r="O18" s="41" t="s">
        <v>39</v>
      </c>
      <c r="P18" s="42">
        <v>46194</v>
      </c>
      <c r="Q18" s="41" t="s">
        <v>66</v>
      </c>
    </row>
    <row r="19" spans="1:17" x14ac:dyDescent="0.2">
      <c r="D19" t="s">
        <v>25</v>
      </c>
    </row>
    <row r="20" spans="1:17" s="2" customFormat="1" x14ac:dyDescent="0.2">
      <c r="A20" s="2" t="str">
        <f>LEFT(Q20,12)</f>
        <v>sched52yr_v7</v>
      </c>
      <c r="B20" s="40" t="str">
        <f>RIGHT(Q20,9)</f>
        <v xml:space="preserve">19780503 </v>
      </c>
      <c r="C20" s="41" t="s">
        <v>25</v>
      </c>
      <c r="D20" s="41" t="s">
        <v>25</v>
      </c>
      <c r="E20" s="41">
        <v>339</v>
      </c>
      <c r="F20" s="41">
        <v>0.1</v>
      </c>
      <c r="G20" s="41"/>
      <c r="H20" s="41">
        <v>0.3</v>
      </c>
      <c r="I20" s="41" t="s">
        <v>25</v>
      </c>
      <c r="J20" s="41" t="s">
        <v>25</v>
      </c>
      <c r="K20" s="41" t="s">
        <v>25</v>
      </c>
      <c r="L20" s="41" t="s">
        <v>25</v>
      </c>
      <c r="M20" s="41">
        <v>12908</v>
      </c>
      <c r="N20" s="41" t="s">
        <v>11</v>
      </c>
      <c r="O20" s="41" t="s">
        <v>40</v>
      </c>
      <c r="P20" s="42">
        <v>46194</v>
      </c>
      <c r="Q20" s="41" t="s">
        <v>59</v>
      </c>
    </row>
    <row r="21" spans="1:17" s="2" customFormat="1" x14ac:dyDescent="0.2">
      <c r="A21" s="2" t="str">
        <f>LEFT(Q21,26)</f>
        <v>sched52yr_gap8_AMI234_v7.H</v>
      </c>
      <c r="B21" s="40" t="str">
        <f t="shared" ref="B21:B22" si="4">RIGHT(Q21,9)</f>
        <v xml:space="preserve">19780503 </v>
      </c>
      <c r="C21" s="41" t="s">
        <v>25</v>
      </c>
      <c r="D21" s="41" t="s">
        <v>25</v>
      </c>
      <c r="E21" s="41">
        <v>325</v>
      </c>
      <c r="F21" s="41">
        <v>0.1</v>
      </c>
      <c r="G21" s="41"/>
      <c r="H21" s="41">
        <v>0.3</v>
      </c>
      <c r="I21" s="41" t="s">
        <v>25</v>
      </c>
      <c r="J21" s="41" t="s">
        <v>25</v>
      </c>
      <c r="K21" s="41" t="s">
        <v>25</v>
      </c>
      <c r="L21" s="41" t="s">
        <v>25</v>
      </c>
      <c r="M21" s="41">
        <v>12908</v>
      </c>
      <c r="N21" s="41" t="s">
        <v>11</v>
      </c>
      <c r="O21" s="41" t="s">
        <v>40</v>
      </c>
      <c r="P21" s="42">
        <v>46194</v>
      </c>
      <c r="Q21" s="41" t="s">
        <v>67</v>
      </c>
    </row>
    <row r="22" spans="1:17" s="2" customFormat="1" x14ac:dyDescent="0.2">
      <c r="A22" s="2" t="str">
        <f>LEFT(Q22,26)</f>
        <v>sched52yr_gap8_AMI234_v7-s</v>
      </c>
      <c r="B22" s="40" t="str">
        <f t="shared" si="4"/>
        <v xml:space="preserve">19780503 </v>
      </c>
      <c r="C22" s="41"/>
      <c r="D22" s="41" t="s">
        <v>25</v>
      </c>
      <c r="E22" s="41" t="s">
        <v>25</v>
      </c>
      <c r="F22" s="41" t="s">
        <v>25</v>
      </c>
      <c r="G22" s="41" t="s">
        <v>25</v>
      </c>
      <c r="H22" s="41" t="s">
        <v>25</v>
      </c>
      <c r="I22" s="41">
        <v>45</v>
      </c>
      <c r="J22" s="41">
        <v>-0.02</v>
      </c>
      <c r="K22" s="41">
        <v>1298</v>
      </c>
      <c r="L22" s="41">
        <v>0.02</v>
      </c>
      <c r="M22" s="41">
        <v>12908</v>
      </c>
      <c r="N22" s="41" t="s">
        <v>11</v>
      </c>
      <c r="O22" s="41" t="s">
        <v>40</v>
      </c>
      <c r="P22" s="42">
        <v>46194</v>
      </c>
      <c r="Q22" s="41" t="s">
        <v>68</v>
      </c>
    </row>
    <row r="23" spans="1:17" x14ac:dyDescent="0.2">
      <c r="D23" t="s">
        <v>25</v>
      </c>
    </row>
    <row r="24" spans="1:17" s="2" customFormat="1" x14ac:dyDescent="0.2">
      <c r="A24" s="2" t="str">
        <f>LEFT(Q24,12)</f>
        <v>sched52yr_v7</v>
      </c>
      <c r="B24" s="40" t="str">
        <f>RIGHT(Q24,9)</f>
        <v xml:space="preserve">19780503 </v>
      </c>
      <c r="C24" s="41" t="s">
        <v>25</v>
      </c>
      <c r="D24" s="41" t="s">
        <v>25</v>
      </c>
      <c r="E24" s="41">
        <v>3581</v>
      </c>
      <c r="F24" s="41">
        <v>100</v>
      </c>
      <c r="G24" s="41">
        <v>146</v>
      </c>
      <c r="H24" s="41">
        <v>400</v>
      </c>
      <c r="I24" s="41" t="s">
        <v>25</v>
      </c>
      <c r="J24" s="41" t="s">
        <v>25</v>
      </c>
      <c r="K24" s="41" t="s">
        <v>25</v>
      </c>
      <c r="L24" s="41" t="s">
        <v>25</v>
      </c>
      <c r="M24" s="41">
        <v>12908</v>
      </c>
      <c r="N24" s="41" t="s">
        <v>11</v>
      </c>
      <c r="O24" s="41" t="s">
        <v>26</v>
      </c>
      <c r="P24" s="42">
        <v>46194</v>
      </c>
      <c r="Q24" s="41" t="s">
        <v>62</v>
      </c>
    </row>
    <row r="25" spans="1:17" s="2" customFormat="1" x14ac:dyDescent="0.2">
      <c r="A25" s="2" t="str">
        <f>LEFT(Q25,26)</f>
        <v>sched52yr_gap8_AMI234_v7.S</v>
      </c>
      <c r="B25" s="40" t="str">
        <f t="shared" ref="B25:B26" si="5">RIGHT(Q25,9)</f>
        <v xml:space="preserve">19780503 </v>
      </c>
      <c r="C25" s="41" t="s">
        <v>25</v>
      </c>
      <c r="D25" s="41" t="s">
        <v>25</v>
      </c>
      <c r="E25" s="41">
        <v>3709</v>
      </c>
      <c r="F25" s="41">
        <v>100</v>
      </c>
      <c r="G25" s="41">
        <v>157</v>
      </c>
      <c r="H25" s="41">
        <v>400</v>
      </c>
      <c r="I25" s="41" t="s">
        <v>25</v>
      </c>
      <c r="J25" s="41" t="s">
        <v>25</v>
      </c>
      <c r="K25" s="41" t="s">
        <v>25</v>
      </c>
      <c r="L25" s="41" t="s">
        <v>25</v>
      </c>
      <c r="M25" s="41">
        <v>12908</v>
      </c>
      <c r="N25" s="41" t="s">
        <v>11</v>
      </c>
      <c r="O25" s="41" t="s">
        <v>26</v>
      </c>
      <c r="P25" s="42">
        <v>46194</v>
      </c>
      <c r="Q25" s="41" t="s">
        <v>69</v>
      </c>
    </row>
    <row r="26" spans="1:17" s="2" customFormat="1" x14ac:dyDescent="0.2">
      <c r="A26" s="2" t="str">
        <f>LEFT(Q26,26)</f>
        <v>sched52yr_gap8_AMI234_v7-s</v>
      </c>
      <c r="B26" s="40" t="str">
        <f t="shared" si="5"/>
        <v xml:space="preserve">19780503 </v>
      </c>
      <c r="C26" s="41"/>
      <c r="D26" s="41" t="s">
        <v>25</v>
      </c>
      <c r="E26" s="41" t="s">
        <v>25</v>
      </c>
      <c r="F26" s="41" t="s">
        <v>25</v>
      </c>
      <c r="G26" s="41" t="s">
        <v>25</v>
      </c>
      <c r="H26" s="41" t="s">
        <v>25</v>
      </c>
      <c r="I26" s="41">
        <v>178</v>
      </c>
      <c r="J26" s="41">
        <v>-20</v>
      </c>
      <c r="K26" s="41">
        <v>582</v>
      </c>
      <c r="L26" s="41">
        <v>20</v>
      </c>
      <c r="M26" s="41">
        <v>12908</v>
      </c>
      <c r="N26" s="41" t="s">
        <v>11</v>
      </c>
      <c r="O26" s="41" t="s">
        <v>26</v>
      </c>
      <c r="P26" s="42">
        <v>46194</v>
      </c>
      <c r="Q26" s="41" t="s">
        <v>70</v>
      </c>
    </row>
    <row r="27" spans="1:17" s="20" customFormat="1" x14ac:dyDescent="0.2">
      <c r="B27" s="39"/>
      <c r="D27" s="20" t="s">
        <v>25</v>
      </c>
      <c r="P27" s="39"/>
    </row>
    <row r="28" spans="1:17" s="2" customFormat="1" x14ac:dyDescent="0.2">
      <c r="A28" s="2" t="str">
        <f>LEFT(Q28,12)</f>
        <v>sched52yr_v7</v>
      </c>
      <c r="B28" s="40" t="str">
        <f>RIGHT(Q28,9)</f>
        <v xml:space="preserve">19780503 </v>
      </c>
      <c r="C28" s="41" t="s">
        <v>25</v>
      </c>
      <c r="D28" s="41" t="s">
        <v>25</v>
      </c>
      <c r="E28" s="41">
        <v>2776</v>
      </c>
      <c r="F28" s="41">
        <v>0.03</v>
      </c>
      <c r="G28" s="41"/>
      <c r="H28" s="41">
        <v>0.1</v>
      </c>
      <c r="I28" s="41" t="s">
        <v>25</v>
      </c>
      <c r="J28" s="41" t="s">
        <v>25</v>
      </c>
      <c r="K28" s="41" t="s">
        <v>25</v>
      </c>
      <c r="L28" s="41" t="s">
        <v>25</v>
      </c>
      <c r="M28" s="41">
        <v>12908</v>
      </c>
      <c r="N28" s="41" t="s">
        <v>11</v>
      </c>
      <c r="O28" s="41" t="s">
        <v>39</v>
      </c>
      <c r="P28" s="42">
        <v>46194</v>
      </c>
      <c r="Q28" s="41" t="s">
        <v>56</v>
      </c>
    </row>
    <row r="29" spans="1:17" s="2" customFormat="1" x14ac:dyDescent="0.2">
      <c r="A29" s="2" t="str">
        <f>LEFT(Q29,26)</f>
        <v>sched52yr_gap8_v7.SaltSfAv</v>
      </c>
      <c r="B29" s="40" t="str">
        <f t="shared" ref="B29:B30" si="6">RIGHT(Q29,9)</f>
        <v xml:space="preserve">19780503 </v>
      </c>
      <c r="C29" s="41" t="s">
        <v>25</v>
      </c>
      <c r="D29" s="41" t="s">
        <v>25</v>
      </c>
      <c r="E29" s="41">
        <v>2856</v>
      </c>
      <c r="F29" s="41">
        <v>0.03</v>
      </c>
      <c r="G29" s="41"/>
      <c r="H29" s="41">
        <v>0.1</v>
      </c>
      <c r="I29" s="41" t="s">
        <v>25</v>
      </c>
      <c r="J29" s="41" t="s">
        <v>25</v>
      </c>
      <c r="K29" s="41" t="s">
        <v>25</v>
      </c>
      <c r="L29" s="41" t="s">
        <v>25</v>
      </c>
      <c r="M29" s="41">
        <v>12908</v>
      </c>
      <c r="N29" s="41" t="s">
        <v>11</v>
      </c>
      <c r="O29" s="41" t="s">
        <v>39</v>
      </c>
      <c r="P29" s="42">
        <v>46194</v>
      </c>
      <c r="Q29" s="41" t="s">
        <v>71</v>
      </c>
    </row>
    <row r="30" spans="1:17" s="2" customFormat="1" x14ac:dyDescent="0.2">
      <c r="A30" s="2" t="str">
        <f>LEFT(Q30,26)</f>
        <v>sched52yr_gap8_v7-sched52y</v>
      </c>
      <c r="B30" s="40" t="str">
        <f t="shared" si="6"/>
        <v xml:space="preserve">19780503 </v>
      </c>
      <c r="C30" s="41"/>
      <c r="D30" s="41" t="s">
        <v>25</v>
      </c>
      <c r="E30" s="41" t="s">
        <v>25</v>
      </c>
      <c r="F30" s="41" t="s">
        <v>25</v>
      </c>
      <c r="G30" s="41" t="s">
        <v>25</v>
      </c>
      <c r="H30" s="41" t="s">
        <v>25</v>
      </c>
      <c r="I30" s="41">
        <v>50</v>
      </c>
      <c r="J30" s="41">
        <v>-5.0000000000000001E-3</v>
      </c>
      <c r="K30" s="41">
        <v>93</v>
      </c>
      <c r="L30" s="41">
        <v>5.0000000000000001E-3</v>
      </c>
      <c r="M30" s="41">
        <v>12908</v>
      </c>
      <c r="N30" s="41" t="s">
        <v>11</v>
      </c>
      <c r="O30" s="41" t="s">
        <v>39</v>
      </c>
      <c r="P30" s="42">
        <v>46194</v>
      </c>
      <c r="Q30" s="41" t="s">
        <v>72</v>
      </c>
    </row>
    <row r="31" spans="1:17" x14ac:dyDescent="0.2">
      <c r="D31" t="s">
        <v>25</v>
      </c>
    </row>
    <row r="32" spans="1:17" s="2" customFormat="1" x14ac:dyDescent="0.2">
      <c r="A32" s="2" t="str">
        <f>LEFT(Q32,12)</f>
        <v>sched52yr_v7</v>
      </c>
      <c r="B32" s="40" t="str">
        <f>RIGHT(Q32,9)</f>
        <v xml:space="preserve">19780503 </v>
      </c>
      <c r="C32" s="41" t="s">
        <v>25</v>
      </c>
      <c r="D32" s="41" t="s">
        <v>25</v>
      </c>
      <c r="E32" s="41">
        <v>339</v>
      </c>
      <c r="F32" s="41">
        <v>0.1</v>
      </c>
      <c r="G32" s="41"/>
      <c r="H32" s="41">
        <v>0.3</v>
      </c>
      <c r="I32" s="41" t="s">
        <v>25</v>
      </c>
      <c r="J32" s="41" t="s">
        <v>25</v>
      </c>
      <c r="K32" s="41" t="s">
        <v>25</v>
      </c>
      <c r="L32" s="41" t="s">
        <v>25</v>
      </c>
      <c r="M32" s="41">
        <v>12908</v>
      </c>
      <c r="N32" s="41" t="s">
        <v>11</v>
      </c>
      <c r="O32" s="41" t="s">
        <v>40</v>
      </c>
      <c r="P32" s="42">
        <v>46194</v>
      </c>
      <c r="Q32" s="41" t="s">
        <v>59</v>
      </c>
    </row>
    <row r="33" spans="1:17" s="2" customFormat="1" x14ac:dyDescent="0.2">
      <c r="A33" s="2" t="str">
        <f>LEFT(Q33,26)</f>
        <v>sched52yr_gap8_v7.HydRelDe</v>
      </c>
      <c r="B33" s="40" t="str">
        <f t="shared" ref="B33:B34" si="7">RIGHT(Q33,9)</f>
        <v xml:space="preserve">19780503 </v>
      </c>
      <c r="C33" s="41" t="s">
        <v>25</v>
      </c>
      <c r="D33" s="41" t="s">
        <v>25</v>
      </c>
      <c r="E33" s="41">
        <v>341</v>
      </c>
      <c r="F33" s="41">
        <v>0.1</v>
      </c>
      <c r="G33" s="41"/>
      <c r="H33" s="41">
        <v>0.3</v>
      </c>
      <c r="I33" s="41" t="s">
        <v>25</v>
      </c>
      <c r="J33" s="41" t="s">
        <v>25</v>
      </c>
      <c r="K33" s="41" t="s">
        <v>25</v>
      </c>
      <c r="L33" s="41" t="s">
        <v>25</v>
      </c>
      <c r="M33" s="41">
        <v>12908</v>
      </c>
      <c r="N33" s="41" t="s">
        <v>11</v>
      </c>
      <c r="O33" s="41" t="s">
        <v>40</v>
      </c>
      <c r="P33" s="42">
        <v>46194</v>
      </c>
      <c r="Q33" s="41" t="s">
        <v>73</v>
      </c>
    </row>
    <row r="34" spans="1:17" s="2" customFormat="1" x14ac:dyDescent="0.2">
      <c r="A34" s="2" t="str">
        <f>LEFT(Q34,26)</f>
        <v>sched52yr_gap8_v7-sched52y</v>
      </c>
      <c r="B34" s="40" t="str">
        <f t="shared" si="7"/>
        <v xml:space="preserve">19780503 </v>
      </c>
      <c r="C34" s="41"/>
      <c r="D34" s="41" t="s">
        <v>25</v>
      </c>
      <c r="E34" s="41" t="s">
        <v>25</v>
      </c>
      <c r="F34" s="41" t="s">
        <v>25</v>
      </c>
      <c r="G34" s="41" t="s">
        <v>25</v>
      </c>
      <c r="H34" s="41" t="s">
        <v>25</v>
      </c>
      <c r="I34" s="41">
        <v>33</v>
      </c>
      <c r="J34" s="41">
        <v>-0.02</v>
      </c>
      <c r="K34" s="41">
        <v>164</v>
      </c>
      <c r="L34" s="41">
        <v>0.02</v>
      </c>
      <c r="M34" s="41">
        <v>12908</v>
      </c>
      <c r="N34" s="41" t="s">
        <v>11</v>
      </c>
      <c r="O34" s="41" t="s">
        <v>40</v>
      </c>
      <c r="P34" s="42">
        <v>46194</v>
      </c>
      <c r="Q34" s="41" t="s">
        <v>74</v>
      </c>
    </row>
    <row r="35" spans="1:17" x14ac:dyDescent="0.2">
      <c r="D35" t="s">
        <v>25</v>
      </c>
    </row>
    <row r="36" spans="1:17" s="2" customFormat="1" x14ac:dyDescent="0.2">
      <c r="A36" s="2" t="str">
        <f>LEFT(Q36,12)</f>
        <v>sched52yr_v7</v>
      </c>
      <c r="B36" s="40" t="str">
        <f>RIGHT(Q36,9)</f>
        <v xml:space="preserve">19780503 </v>
      </c>
      <c r="C36" s="41" t="s">
        <v>25</v>
      </c>
      <c r="D36" s="41" t="s">
        <v>25</v>
      </c>
      <c r="E36" s="41">
        <v>3581</v>
      </c>
      <c r="F36" s="41">
        <v>100</v>
      </c>
      <c r="G36" s="41">
        <v>146</v>
      </c>
      <c r="H36" s="41">
        <v>400</v>
      </c>
      <c r="I36" s="41" t="s">
        <v>25</v>
      </c>
      <c r="J36" s="41" t="s">
        <v>25</v>
      </c>
      <c r="K36" s="41" t="s">
        <v>25</v>
      </c>
      <c r="L36" s="41" t="s">
        <v>25</v>
      </c>
      <c r="M36" s="41">
        <v>12908</v>
      </c>
      <c r="N36" s="41" t="s">
        <v>11</v>
      </c>
      <c r="O36" s="41" t="s">
        <v>26</v>
      </c>
      <c r="P36" s="42">
        <v>46194</v>
      </c>
      <c r="Q36" s="41" t="s">
        <v>62</v>
      </c>
    </row>
    <row r="37" spans="1:17" s="2" customFormat="1" x14ac:dyDescent="0.2">
      <c r="A37" s="2" t="str">
        <f>LEFT(Q37,26)</f>
        <v>sched52yr_gap8_v7.SF_WT_VE</v>
      </c>
      <c r="B37" s="40" t="str">
        <f t="shared" ref="B37:B38" si="8">RIGHT(Q37,9)</f>
        <v xml:space="preserve">19780503 </v>
      </c>
      <c r="C37" s="41" t="s">
        <v>25</v>
      </c>
      <c r="D37" s="41" t="s">
        <v>25</v>
      </c>
      <c r="E37" s="41">
        <v>3674</v>
      </c>
      <c r="F37" s="41">
        <v>100</v>
      </c>
      <c r="G37" s="41">
        <v>143</v>
      </c>
      <c r="H37" s="41">
        <v>400</v>
      </c>
      <c r="I37" s="41" t="s">
        <v>25</v>
      </c>
      <c r="J37" s="41" t="s">
        <v>25</v>
      </c>
      <c r="K37" s="41" t="s">
        <v>25</v>
      </c>
      <c r="L37" s="41" t="s">
        <v>25</v>
      </c>
      <c r="M37" s="41">
        <v>12908</v>
      </c>
      <c r="N37" s="41" t="s">
        <v>11</v>
      </c>
      <c r="O37" s="41" t="s">
        <v>26</v>
      </c>
      <c r="P37" s="42">
        <v>46194</v>
      </c>
      <c r="Q37" s="41" t="s">
        <v>75</v>
      </c>
    </row>
    <row r="38" spans="1:17" s="2" customFormat="1" x14ac:dyDescent="0.2">
      <c r="A38" s="2" t="str">
        <f>LEFT(Q38,26)</f>
        <v>sched52yr_gap8_v7-sched52y</v>
      </c>
      <c r="B38" s="40" t="str">
        <f t="shared" si="8"/>
        <v xml:space="preserve">19780503 </v>
      </c>
      <c r="C38" s="41"/>
      <c r="D38" s="41" t="s">
        <v>25</v>
      </c>
      <c r="E38" s="41" t="s">
        <v>25</v>
      </c>
      <c r="F38" s="41" t="s">
        <v>25</v>
      </c>
      <c r="G38" s="41" t="s">
        <v>25</v>
      </c>
      <c r="H38" s="41" t="s">
        <v>25</v>
      </c>
      <c r="I38" s="41">
        <v>150</v>
      </c>
      <c r="J38" s="41">
        <v>-20</v>
      </c>
      <c r="K38" s="41">
        <v>154</v>
      </c>
      <c r="L38" s="41">
        <v>20</v>
      </c>
      <c r="M38" s="41">
        <v>12908</v>
      </c>
      <c r="N38" s="41" t="s">
        <v>11</v>
      </c>
      <c r="O38" s="41" t="s">
        <v>26</v>
      </c>
      <c r="P38" s="42">
        <v>46194</v>
      </c>
      <c r="Q38" s="41" t="s">
        <v>76</v>
      </c>
    </row>
    <row r="39" spans="1:17" s="20" customFormat="1" x14ac:dyDescent="0.2">
      <c r="B39" s="39"/>
      <c r="D39" s="20" t="s">
        <v>25</v>
      </c>
      <c r="P39" s="39"/>
    </row>
    <row r="40" spans="1:17" s="2" customFormat="1" x14ac:dyDescent="0.2">
      <c r="A40" s="2" t="str">
        <f>LEFT(Q40,12)</f>
        <v>sched52yr_v7</v>
      </c>
      <c r="B40" s="40" t="str">
        <f>RIGHT(Q40,9)</f>
        <v xml:space="preserve">19780503 </v>
      </c>
      <c r="C40" s="41" t="s">
        <v>25</v>
      </c>
      <c r="D40" s="41" t="s">
        <v>25</v>
      </c>
      <c r="E40" s="41">
        <v>2776</v>
      </c>
      <c r="F40" s="41">
        <v>0.03</v>
      </c>
      <c r="G40" s="41"/>
      <c r="H40" s="41">
        <v>0.1</v>
      </c>
      <c r="I40" s="41" t="s">
        <v>25</v>
      </c>
      <c r="J40" s="41" t="s">
        <v>25</v>
      </c>
      <c r="K40" s="41" t="s">
        <v>25</v>
      </c>
      <c r="L40" s="41" t="s">
        <v>25</v>
      </c>
      <c r="M40" s="41">
        <v>12908</v>
      </c>
      <c r="N40" s="41" t="s">
        <v>11</v>
      </c>
      <c r="O40" s="41" t="s">
        <v>39</v>
      </c>
      <c r="P40" s="42">
        <v>46194</v>
      </c>
      <c r="Q40" s="41" t="s">
        <v>56</v>
      </c>
    </row>
    <row r="41" spans="1:17" s="2" customFormat="1" x14ac:dyDescent="0.2">
      <c r="A41" s="2" t="str">
        <f>LEFT(Q41,26)</f>
        <v>sched52yr_gap8_plug_v7.Sal</v>
      </c>
      <c r="B41" s="40" t="str">
        <f t="shared" ref="B41:B42" si="9">RIGHT(Q41,9)</f>
        <v xml:space="preserve">19780503 </v>
      </c>
      <c r="C41" s="41" t="s">
        <v>25</v>
      </c>
      <c r="D41" s="41" t="s">
        <v>25</v>
      </c>
      <c r="E41" s="41">
        <v>5549</v>
      </c>
      <c r="F41" s="41">
        <v>0.03</v>
      </c>
      <c r="G41" s="41"/>
      <c r="H41" s="41">
        <v>0.1</v>
      </c>
      <c r="I41" s="41" t="s">
        <v>25</v>
      </c>
      <c r="J41" s="41" t="s">
        <v>25</v>
      </c>
      <c r="K41" s="41" t="s">
        <v>25</v>
      </c>
      <c r="L41" s="41" t="s">
        <v>25</v>
      </c>
      <c r="M41" s="41">
        <v>12908</v>
      </c>
      <c r="N41" s="41" t="s">
        <v>11</v>
      </c>
      <c r="O41" s="41" t="s">
        <v>39</v>
      </c>
      <c r="P41" s="42">
        <v>46194</v>
      </c>
      <c r="Q41" s="41" t="s">
        <v>77</v>
      </c>
    </row>
    <row r="42" spans="1:17" s="2" customFormat="1" x14ac:dyDescent="0.2">
      <c r="A42" s="2" t="str">
        <f>LEFT(Q42,26)</f>
        <v>sched52yr_gap8_plug_v7-sch</v>
      </c>
      <c r="B42" s="40" t="str">
        <f t="shared" si="9"/>
        <v xml:space="preserve">19780503 </v>
      </c>
      <c r="C42" s="41"/>
      <c r="D42" s="41" t="s">
        <v>25</v>
      </c>
      <c r="E42" s="41" t="s">
        <v>25</v>
      </c>
      <c r="F42" s="41" t="s">
        <v>25</v>
      </c>
      <c r="G42" s="41" t="s">
        <v>25</v>
      </c>
      <c r="H42" s="41" t="s">
        <v>25</v>
      </c>
      <c r="I42" s="41">
        <v>1158</v>
      </c>
      <c r="J42" s="41">
        <v>-5.0000000000000001E-3</v>
      </c>
      <c r="K42" s="41">
        <v>4993</v>
      </c>
      <c r="L42" s="41">
        <v>5.0000000000000001E-3</v>
      </c>
      <c r="M42" s="41">
        <v>12908</v>
      </c>
      <c r="N42" s="41" t="s">
        <v>11</v>
      </c>
      <c r="O42" s="41" t="s">
        <v>39</v>
      </c>
      <c r="P42" s="42">
        <v>46194</v>
      </c>
      <c r="Q42" s="41" t="s">
        <v>78</v>
      </c>
    </row>
    <row r="43" spans="1:17" x14ac:dyDescent="0.2">
      <c r="D43" t="s">
        <v>25</v>
      </c>
    </row>
    <row r="44" spans="1:17" s="2" customFormat="1" x14ac:dyDescent="0.2">
      <c r="A44" s="2" t="str">
        <f>LEFT(Q44,12)</f>
        <v>sched52yr_v7</v>
      </c>
      <c r="B44" s="40" t="str">
        <f>RIGHT(Q44,9)</f>
        <v xml:space="preserve">19780503 </v>
      </c>
      <c r="C44" s="41" t="s">
        <v>25</v>
      </c>
      <c r="D44" s="41" t="s">
        <v>25</v>
      </c>
      <c r="E44" s="41">
        <v>339</v>
      </c>
      <c r="F44" s="41">
        <v>0.1</v>
      </c>
      <c r="G44" s="41"/>
      <c r="H44" s="41">
        <v>0.3</v>
      </c>
      <c r="I44" s="41" t="s">
        <v>25</v>
      </c>
      <c r="J44" s="41" t="s">
        <v>25</v>
      </c>
      <c r="K44" s="41" t="s">
        <v>25</v>
      </c>
      <c r="L44" s="41" t="s">
        <v>25</v>
      </c>
      <c r="M44" s="41">
        <v>12908</v>
      </c>
      <c r="N44" s="41" t="s">
        <v>11</v>
      </c>
      <c r="O44" s="41" t="s">
        <v>40</v>
      </c>
      <c r="P44" s="42">
        <v>46194</v>
      </c>
      <c r="Q44" s="41" t="s">
        <v>59</v>
      </c>
    </row>
    <row r="45" spans="1:17" s="2" customFormat="1" x14ac:dyDescent="0.2">
      <c r="A45" s="2" t="str">
        <f>LEFT(Q45,26)</f>
        <v>sched52yr_gap8_plug_v7.Hyd</v>
      </c>
      <c r="B45" s="40" t="str">
        <f t="shared" ref="B45:B46" si="10">RIGHT(Q45,9)</f>
        <v xml:space="preserve">19780503 </v>
      </c>
      <c r="C45" s="41" t="s">
        <v>25</v>
      </c>
      <c r="D45" s="41" t="s">
        <v>25</v>
      </c>
      <c r="E45" s="41">
        <v>1207</v>
      </c>
      <c r="F45" s="41">
        <v>0.1</v>
      </c>
      <c r="G45" s="41">
        <v>2</v>
      </c>
      <c r="H45" s="41">
        <v>0.3</v>
      </c>
      <c r="I45" s="41" t="s">
        <v>25</v>
      </c>
      <c r="J45" s="41" t="s">
        <v>25</v>
      </c>
      <c r="K45" s="41" t="s">
        <v>25</v>
      </c>
      <c r="L45" s="41" t="s">
        <v>25</v>
      </c>
      <c r="M45" s="41">
        <v>12908</v>
      </c>
      <c r="N45" s="41" t="s">
        <v>11</v>
      </c>
      <c r="O45" s="41" t="s">
        <v>40</v>
      </c>
      <c r="P45" s="42">
        <v>46194</v>
      </c>
      <c r="Q45" s="41" t="s">
        <v>79</v>
      </c>
    </row>
    <row r="46" spans="1:17" s="2" customFormat="1" x14ac:dyDescent="0.2">
      <c r="A46" s="2" t="str">
        <f>LEFT(Q46,26)</f>
        <v>sched52yr_gap8_plug_v7-sch</v>
      </c>
      <c r="B46" s="40" t="str">
        <f t="shared" si="10"/>
        <v xml:space="preserve">19780503 </v>
      </c>
      <c r="C46" s="41"/>
      <c r="D46" s="41" t="s">
        <v>25</v>
      </c>
      <c r="E46" s="41" t="s">
        <v>25</v>
      </c>
      <c r="F46" s="41" t="s">
        <v>25</v>
      </c>
      <c r="G46" s="41" t="s">
        <v>25</v>
      </c>
      <c r="H46" s="41" t="s">
        <v>25</v>
      </c>
      <c r="I46" s="41">
        <v>1482</v>
      </c>
      <c r="J46" s="41">
        <v>-0.02</v>
      </c>
      <c r="K46" s="41">
        <v>7824</v>
      </c>
      <c r="L46" s="41">
        <v>0.02</v>
      </c>
      <c r="M46" s="41">
        <v>12908</v>
      </c>
      <c r="N46" s="41" t="s">
        <v>11</v>
      </c>
      <c r="O46" s="41" t="s">
        <v>40</v>
      </c>
      <c r="P46" s="42">
        <v>46194</v>
      </c>
      <c r="Q46" s="41" t="s">
        <v>80</v>
      </c>
    </row>
    <row r="47" spans="1:17" x14ac:dyDescent="0.2">
      <c r="D47" t="s">
        <v>25</v>
      </c>
    </row>
    <row r="48" spans="1:17" s="2" customFormat="1" x14ac:dyDescent="0.2">
      <c r="A48" s="2" t="str">
        <f>LEFT(Q48,12)</f>
        <v>sched52yr_v7</v>
      </c>
      <c r="B48" s="40" t="str">
        <f>RIGHT(Q48,9)</f>
        <v xml:space="preserve">19780503 </v>
      </c>
      <c r="C48" s="41" t="s">
        <v>25</v>
      </c>
      <c r="D48" s="41" t="s">
        <v>25</v>
      </c>
      <c r="E48" s="41">
        <v>3581</v>
      </c>
      <c r="F48" s="41">
        <v>100</v>
      </c>
      <c r="G48" s="41">
        <v>146</v>
      </c>
      <c r="H48" s="41">
        <v>400</v>
      </c>
      <c r="I48" s="41" t="s">
        <v>25</v>
      </c>
      <c r="J48" s="41" t="s">
        <v>25</v>
      </c>
      <c r="K48" s="41" t="s">
        <v>25</v>
      </c>
      <c r="L48" s="41" t="s">
        <v>25</v>
      </c>
      <c r="M48" s="41">
        <v>12908</v>
      </c>
      <c r="N48" s="41" t="s">
        <v>11</v>
      </c>
      <c r="O48" s="41" t="s">
        <v>26</v>
      </c>
      <c r="P48" s="42">
        <v>46194</v>
      </c>
      <c r="Q48" s="41" t="s">
        <v>62</v>
      </c>
    </row>
    <row r="49" spans="1:17" s="2" customFormat="1" x14ac:dyDescent="0.2">
      <c r="A49" s="2" t="str">
        <f>LEFT(Q49,26)</f>
        <v>sched52yr_gap8_plug_v7.SF_</v>
      </c>
      <c r="B49" s="40" t="str">
        <f t="shared" ref="B49:B50" si="11">RIGHT(Q49,9)</f>
        <v xml:space="preserve">19780503 </v>
      </c>
      <c r="C49" s="41" t="s">
        <v>25</v>
      </c>
      <c r="D49" s="41" t="s">
        <v>25</v>
      </c>
      <c r="E49" s="41">
        <v>5694</v>
      </c>
      <c r="F49" s="41">
        <v>100</v>
      </c>
      <c r="G49" s="41">
        <v>380</v>
      </c>
      <c r="H49" s="41">
        <v>400</v>
      </c>
      <c r="I49" s="41" t="s">
        <v>25</v>
      </c>
      <c r="J49" s="41" t="s">
        <v>25</v>
      </c>
      <c r="K49" s="41" t="s">
        <v>25</v>
      </c>
      <c r="L49" s="41" t="s">
        <v>25</v>
      </c>
      <c r="M49" s="41">
        <v>12908</v>
      </c>
      <c r="N49" s="41" t="s">
        <v>11</v>
      </c>
      <c r="O49" s="41" t="s">
        <v>26</v>
      </c>
      <c r="P49" s="42">
        <v>46194</v>
      </c>
      <c r="Q49" s="41" t="s">
        <v>81</v>
      </c>
    </row>
    <row r="50" spans="1:17" s="2" customFormat="1" x14ac:dyDescent="0.2">
      <c r="A50" s="2" t="str">
        <f>LEFT(Q50,26)</f>
        <v>sched52yr_gap8_plug_v7-sch</v>
      </c>
      <c r="B50" s="40" t="str">
        <f t="shared" si="11"/>
        <v xml:space="preserve">19780503 </v>
      </c>
      <c r="C50" s="41"/>
      <c r="D50" s="41" t="s">
        <v>25</v>
      </c>
      <c r="E50" s="41" t="s">
        <v>25</v>
      </c>
      <c r="F50" s="41" t="s">
        <v>25</v>
      </c>
      <c r="G50" s="41" t="s">
        <v>25</v>
      </c>
      <c r="H50" s="41" t="s">
        <v>25</v>
      </c>
      <c r="I50" s="41">
        <v>1307</v>
      </c>
      <c r="J50" s="41">
        <v>-20</v>
      </c>
      <c r="K50" s="41">
        <v>5990</v>
      </c>
      <c r="L50" s="41">
        <v>20</v>
      </c>
      <c r="M50" s="41">
        <v>12908</v>
      </c>
      <c r="N50" s="41" t="s">
        <v>11</v>
      </c>
      <c r="O50" s="41" t="s">
        <v>26</v>
      </c>
      <c r="P50" s="42">
        <v>46194</v>
      </c>
      <c r="Q50" s="41" t="s">
        <v>82</v>
      </c>
    </row>
    <row r="51" spans="1:17" s="20" customFormat="1" x14ac:dyDescent="0.2">
      <c r="B51" s="39"/>
      <c r="D51" s="20" t="s">
        <v>25</v>
      </c>
      <c r="P51" s="39"/>
    </row>
    <row r="52" spans="1:17" s="2" customFormat="1" x14ac:dyDescent="0.2">
      <c r="A52" s="2" t="str">
        <f>LEFT(Q52,12)</f>
        <v>sched52yr_v7</v>
      </c>
      <c r="B52" s="40" t="str">
        <f>RIGHT(Q52,9)</f>
        <v xml:space="preserve">19780503 </v>
      </c>
      <c r="C52" s="41" t="s">
        <v>25</v>
      </c>
      <c r="D52" s="41" t="s">
        <v>25</v>
      </c>
      <c r="E52" s="41">
        <v>2776</v>
      </c>
      <c r="F52" s="41">
        <v>0.03</v>
      </c>
      <c r="G52" s="41"/>
      <c r="H52" s="41">
        <v>0.1</v>
      </c>
      <c r="I52" s="41" t="s">
        <v>25</v>
      </c>
      <c r="J52" s="41" t="s">
        <v>25</v>
      </c>
      <c r="K52" s="41" t="s">
        <v>25</v>
      </c>
      <c r="L52" s="41" t="s">
        <v>25</v>
      </c>
      <c r="M52" s="41">
        <v>12908</v>
      </c>
      <c r="N52" s="41" t="s">
        <v>11</v>
      </c>
      <c r="O52" s="41" t="s">
        <v>39</v>
      </c>
      <c r="P52" s="42">
        <v>46194</v>
      </c>
      <c r="Q52" s="41" t="s">
        <v>56</v>
      </c>
    </row>
    <row r="53" spans="1:17" s="2" customFormat="1" x14ac:dyDescent="0.2">
      <c r="A53" s="2" t="str">
        <f>LEFT(Q53,26)</f>
        <v>sched52yr_plug_v7.SaltSfAv</v>
      </c>
      <c r="B53" s="40" t="str">
        <f t="shared" ref="B53:B54" si="12">RIGHT(Q53,9)</f>
        <v xml:space="preserve">19780503 </v>
      </c>
      <c r="C53" s="41" t="s">
        <v>25</v>
      </c>
      <c r="D53" s="41" t="s">
        <v>25</v>
      </c>
      <c r="E53" s="41">
        <v>5522</v>
      </c>
      <c r="F53" s="41">
        <v>0.03</v>
      </c>
      <c r="G53" s="41"/>
      <c r="H53" s="41">
        <v>0.1</v>
      </c>
      <c r="I53" s="41" t="s">
        <v>25</v>
      </c>
      <c r="J53" s="41" t="s">
        <v>25</v>
      </c>
      <c r="K53" s="41" t="s">
        <v>25</v>
      </c>
      <c r="L53" s="41" t="s">
        <v>25</v>
      </c>
      <c r="M53" s="41">
        <v>12908</v>
      </c>
      <c r="N53" s="41" t="s">
        <v>11</v>
      </c>
      <c r="O53" s="41" t="s">
        <v>39</v>
      </c>
      <c r="P53" s="42">
        <v>46194</v>
      </c>
      <c r="Q53" s="41" t="s">
        <v>83</v>
      </c>
    </row>
    <row r="54" spans="1:17" s="2" customFormat="1" x14ac:dyDescent="0.2">
      <c r="A54" s="2" t="str">
        <f>LEFT(Q54,26)</f>
        <v>sched52yr_plug_v7-sched52y</v>
      </c>
      <c r="B54" s="40" t="str">
        <f t="shared" si="12"/>
        <v xml:space="preserve">19780503 </v>
      </c>
      <c r="C54" s="41"/>
      <c r="D54" s="41" t="s">
        <v>25</v>
      </c>
      <c r="E54" s="41" t="s">
        <v>25</v>
      </c>
      <c r="F54" s="41" t="s">
        <v>25</v>
      </c>
      <c r="G54" s="41" t="s">
        <v>25</v>
      </c>
      <c r="H54" s="41" t="s">
        <v>25</v>
      </c>
      <c r="I54" s="41">
        <v>1152</v>
      </c>
      <c r="J54" s="41">
        <v>-5.0000000000000001E-3</v>
      </c>
      <c r="K54" s="41">
        <v>5006</v>
      </c>
      <c r="L54" s="41">
        <v>5.0000000000000001E-3</v>
      </c>
      <c r="M54" s="41">
        <v>12908</v>
      </c>
      <c r="N54" s="41" t="s">
        <v>11</v>
      </c>
      <c r="O54" s="41" t="s">
        <v>39</v>
      </c>
      <c r="P54" s="42">
        <v>46194</v>
      </c>
      <c r="Q54" s="41" t="s">
        <v>84</v>
      </c>
    </row>
    <row r="55" spans="1:17" x14ac:dyDescent="0.2">
      <c r="D55" t="s">
        <v>25</v>
      </c>
    </row>
    <row r="56" spans="1:17" s="2" customFormat="1" x14ac:dyDescent="0.2">
      <c r="A56" s="2" t="str">
        <f>LEFT(Q56,12)</f>
        <v>sched52yr_v7</v>
      </c>
      <c r="B56" s="40" t="str">
        <f>RIGHT(Q56,9)</f>
        <v xml:space="preserve">19780503 </v>
      </c>
      <c r="C56" s="41" t="s">
        <v>25</v>
      </c>
      <c r="D56" s="41" t="s">
        <v>25</v>
      </c>
      <c r="E56" s="41">
        <v>339</v>
      </c>
      <c r="F56" s="41">
        <v>0.1</v>
      </c>
      <c r="G56" s="41"/>
      <c r="H56" s="41">
        <v>0.3</v>
      </c>
      <c r="I56" s="41" t="s">
        <v>25</v>
      </c>
      <c r="J56" s="41" t="s">
        <v>25</v>
      </c>
      <c r="K56" s="41" t="s">
        <v>25</v>
      </c>
      <c r="L56" s="41" t="s">
        <v>25</v>
      </c>
      <c r="M56" s="41">
        <v>12908</v>
      </c>
      <c r="N56" s="41" t="s">
        <v>11</v>
      </c>
      <c r="O56" s="41" t="s">
        <v>40</v>
      </c>
      <c r="P56" s="42">
        <v>46194</v>
      </c>
      <c r="Q56" s="41" t="s">
        <v>59</v>
      </c>
    </row>
    <row r="57" spans="1:17" s="2" customFormat="1" x14ac:dyDescent="0.2">
      <c r="A57" s="2" t="str">
        <f>LEFT(Q57,26)</f>
        <v>sched52yr_plug_v7.HydRelDe</v>
      </c>
      <c r="B57" s="40" t="str">
        <f t="shared" ref="B57:B58" si="13">RIGHT(Q57,9)</f>
        <v xml:space="preserve">19780503 </v>
      </c>
      <c r="C57" s="41" t="s">
        <v>25</v>
      </c>
      <c r="D57" s="41" t="s">
        <v>25</v>
      </c>
      <c r="E57" s="41">
        <v>1175</v>
      </c>
      <c r="F57" s="41">
        <v>0.1</v>
      </c>
      <c r="G57" s="41"/>
      <c r="H57" s="41">
        <v>0.3</v>
      </c>
      <c r="I57" s="41" t="s">
        <v>25</v>
      </c>
      <c r="J57" s="41" t="s">
        <v>25</v>
      </c>
      <c r="K57" s="41" t="s">
        <v>25</v>
      </c>
      <c r="L57" s="41" t="s">
        <v>25</v>
      </c>
      <c r="M57" s="41">
        <v>12908</v>
      </c>
      <c r="N57" s="41" t="s">
        <v>11</v>
      </c>
      <c r="O57" s="41" t="s">
        <v>40</v>
      </c>
      <c r="P57" s="42">
        <v>46194</v>
      </c>
      <c r="Q57" s="41" t="s">
        <v>85</v>
      </c>
    </row>
    <row r="58" spans="1:17" s="2" customFormat="1" x14ac:dyDescent="0.2">
      <c r="A58" s="2" t="str">
        <f>LEFT(Q58,26)</f>
        <v>sched52yr_plug_v7-sched52y</v>
      </c>
      <c r="B58" s="40" t="str">
        <f t="shared" si="13"/>
        <v xml:space="preserve">19780503 </v>
      </c>
      <c r="C58" s="41"/>
      <c r="D58" s="41" t="s">
        <v>25</v>
      </c>
      <c r="E58" s="41" t="s">
        <v>25</v>
      </c>
      <c r="F58" s="41" t="s">
        <v>25</v>
      </c>
      <c r="G58" s="41" t="s">
        <v>25</v>
      </c>
      <c r="H58" s="41" t="s">
        <v>25</v>
      </c>
      <c r="I58" s="41">
        <v>1482</v>
      </c>
      <c r="J58" s="41">
        <v>-0.02</v>
      </c>
      <c r="K58" s="41">
        <v>7790</v>
      </c>
      <c r="L58" s="41">
        <v>0.02</v>
      </c>
      <c r="M58" s="41">
        <v>12908</v>
      </c>
      <c r="N58" s="41" t="s">
        <v>11</v>
      </c>
      <c r="O58" s="41" t="s">
        <v>40</v>
      </c>
      <c r="P58" s="42">
        <v>46194</v>
      </c>
      <c r="Q58" s="41" t="s">
        <v>86</v>
      </c>
    </row>
    <row r="59" spans="1:17" x14ac:dyDescent="0.2">
      <c r="D59" t="s">
        <v>25</v>
      </c>
    </row>
    <row r="60" spans="1:17" s="2" customFormat="1" x14ac:dyDescent="0.2">
      <c r="A60" s="2" t="str">
        <f>LEFT(Q60,12)</f>
        <v>sched52yr_v7</v>
      </c>
      <c r="B60" s="40" t="str">
        <f>RIGHT(Q60,9)</f>
        <v xml:space="preserve">19780503 </v>
      </c>
      <c r="C60" s="41" t="s">
        <v>25</v>
      </c>
      <c r="D60" s="41" t="s">
        <v>25</v>
      </c>
      <c r="E60" s="41">
        <v>3581</v>
      </c>
      <c r="F60" s="41">
        <v>100</v>
      </c>
      <c r="G60" s="41">
        <v>146</v>
      </c>
      <c r="H60" s="41">
        <v>400</v>
      </c>
      <c r="I60" s="41" t="s">
        <v>25</v>
      </c>
      <c r="J60" s="41" t="s">
        <v>25</v>
      </c>
      <c r="K60" s="41" t="s">
        <v>25</v>
      </c>
      <c r="L60" s="41" t="s">
        <v>25</v>
      </c>
      <c r="M60" s="41">
        <v>12908</v>
      </c>
      <c r="N60" s="41" t="s">
        <v>11</v>
      </c>
      <c r="O60" s="41" t="s">
        <v>26</v>
      </c>
      <c r="P60" s="42">
        <v>46194</v>
      </c>
      <c r="Q60" s="41" t="s">
        <v>62</v>
      </c>
    </row>
    <row r="61" spans="1:17" s="2" customFormat="1" x14ac:dyDescent="0.2">
      <c r="A61" s="2" t="str">
        <f>LEFT(Q61,26)</f>
        <v>sched52yr_plug_v7.SF_WT_VE</v>
      </c>
      <c r="B61" s="40" t="str">
        <f t="shared" ref="B61:B62" si="14">RIGHT(Q61,9)</f>
        <v xml:space="preserve">19780503 </v>
      </c>
      <c r="C61" s="41" t="s">
        <v>25</v>
      </c>
      <c r="D61" s="41" t="s">
        <v>25</v>
      </c>
      <c r="E61" s="41">
        <v>5673</v>
      </c>
      <c r="F61" s="41">
        <v>100</v>
      </c>
      <c r="G61" s="41">
        <v>401</v>
      </c>
      <c r="H61" s="41">
        <v>400</v>
      </c>
      <c r="I61" s="41" t="s">
        <v>25</v>
      </c>
      <c r="J61" s="41" t="s">
        <v>25</v>
      </c>
      <c r="K61" s="41" t="s">
        <v>25</v>
      </c>
      <c r="L61" s="41" t="s">
        <v>25</v>
      </c>
      <c r="M61" s="41">
        <v>12908</v>
      </c>
      <c r="N61" s="41" t="s">
        <v>11</v>
      </c>
      <c r="O61" s="41" t="s">
        <v>26</v>
      </c>
      <c r="P61" s="42">
        <v>46194</v>
      </c>
      <c r="Q61" s="41" t="s">
        <v>87</v>
      </c>
    </row>
    <row r="62" spans="1:17" s="2" customFormat="1" x14ac:dyDescent="0.2">
      <c r="A62" s="2" t="str">
        <f>LEFT(Q62,26)</f>
        <v>sched52yr_plug_v7-sched52y</v>
      </c>
      <c r="B62" s="40" t="str">
        <f t="shared" si="14"/>
        <v xml:space="preserve">19780503 </v>
      </c>
      <c r="C62" s="41"/>
      <c r="D62" s="41" t="s">
        <v>25</v>
      </c>
      <c r="E62" s="41" t="s">
        <v>25</v>
      </c>
      <c r="F62" s="41" t="s">
        <v>25</v>
      </c>
      <c r="G62" s="41" t="s">
        <v>25</v>
      </c>
      <c r="H62" s="41" t="s">
        <v>25</v>
      </c>
      <c r="I62" s="41">
        <v>1296</v>
      </c>
      <c r="J62" s="41">
        <v>-20</v>
      </c>
      <c r="K62" s="41">
        <v>5969</v>
      </c>
      <c r="L62" s="41">
        <v>20</v>
      </c>
      <c r="M62" s="41">
        <v>12908</v>
      </c>
      <c r="N62" s="41" t="s">
        <v>11</v>
      </c>
      <c r="O62" s="41" t="s">
        <v>26</v>
      </c>
      <c r="P62" s="42">
        <v>46194</v>
      </c>
      <c r="Q62" s="41" t="s">
        <v>88</v>
      </c>
    </row>
    <row r="63" spans="1:17" x14ac:dyDescent="0.2">
      <c r="D63" t="s">
        <v>25</v>
      </c>
    </row>
  </sheetData>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84090-BA24-774A-B24B-2FD6039C2A56}">
  <dimension ref="A3:B53"/>
  <sheetViews>
    <sheetView tabSelected="1" workbookViewId="0">
      <selection activeCell="B1" sqref="B1"/>
    </sheetView>
  </sheetViews>
  <sheetFormatPr baseColWidth="10" defaultRowHeight="16" x14ac:dyDescent="0.2"/>
  <cols>
    <col min="1" max="1" width="2.83203125" customWidth="1"/>
  </cols>
  <sheetData>
    <row r="3" spans="1:1" x14ac:dyDescent="0.2">
      <c r="A3" s="45" t="s">
        <v>53</v>
      </c>
    </row>
    <row r="18" spans="1:1" x14ac:dyDescent="0.2">
      <c r="A18" s="45" t="s">
        <v>54</v>
      </c>
    </row>
    <row r="33" spans="1:2" x14ac:dyDescent="0.2">
      <c r="A33" s="46" t="s">
        <v>55</v>
      </c>
    </row>
    <row r="48" spans="1:2" x14ac:dyDescent="0.2">
      <c r="B48" t="s">
        <v>91</v>
      </c>
    </row>
    <row r="49" spans="2:2" x14ac:dyDescent="0.2">
      <c r="B49" s="43" t="s">
        <v>90</v>
      </c>
    </row>
    <row r="50" spans="2:2" x14ac:dyDescent="0.2">
      <c r="B50" s="19"/>
    </row>
    <row r="51" spans="2:2" x14ac:dyDescent="0.2">
      <c r="B51" s="19"/>
    </row>
    <row r="52" spans="2:2" x14ac:dyDescent="0.2">
      <c r="B52" s="19"/>
    </row>
    <row r="53" spans="2:2" x14ac:dyDescent="0.2">
      <c r="B53" s="1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
  <sheetViews>
    <sheetView workbookViewId="0">
      <selection activeCell="C4" sqref="C4"/>
    </sheetView>
  </sheetViews>
  <sheetFormatPr baseColWidth="10" defaultRowHeight="16" x14ac:dyDescent="0.2"/>
  <cols>
    <col min="1" max="1" width="25" customWidth="1"/>
    <col min="2" max="2" width="35.6640625" customWidth="1"/>
    <col min="3" max="3" width="32.1640625" customWidth="1"/>
    <col min="4" max="4" width="12.1640625" style="23" customWidth="1"/>
    <col min="5" max="5" width="19" customWidth="1"/>
    <col min="6" max="6" width="12.1640625" customWidth="1"/>
    <col min="7" max="7" width="17.83203125" customWidth="1"/>
    <col min="8" max="8" width="13.1640625" customWidth="1"/>
    <col min="9" max="9" width="17.83203125" customWidth="1"/>
    <col min="10" max="10" width="12.83203125" customWidth="1"/>
    <col min="11" max="11" width="16" customWidth="1"/>
    <col min="12" max="12" width="14.33203125" customWidth="1"/>
    <col min="13" max="14" width="10.83203125" customWidth="1"/>
    <col min="15" max="15" width="11.6640625" customWidth="1"/>
    <col min="16" max="16" width="64.6640625" customWidth="1"/>
  </cols>
  <sheetData>
    <row r="1" spans="1:16" x14ac:dyDescent="0.2">
      <c r="A1" s="1"/>
      <c r="B1" s="1"/>
      <c r="C1" s="1"/>
      <c r="D1" s="33" t="s">
        <v>35</v>
      </c>
      <c r="E1" s="3"/>
      <c r="G1" s="3"/>
      <c r="I1" s="3"/>
      <c r="K1" s="3"/>
      <c r="M1" s="4"/>
      <c r="N1" s="4"/>
      <c r="O1" s="4"/>
    </row>
    <row r="2" spans="1:16" x14ac:dyDescent="0.2">
      <c r="A2" s="1"/>
      <c r="B2" s="44" t="str">
        <f>CONCATENATE("Summary Table.  ",D1,".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WCA2A NEberm subegional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C2" s="44"/>
      <c r="D2" s="44"/>
      <c r="E2" s="44"/>
      <c r="F2" s="44"/>
      <c r="G2" s="44"/>
      <c r="H2" s="44"/>
      <c r="I2" s="44"/>
      <c r="J2" s="44"/>
      <c r="K2" s="44"/>
      <c r="L2" s="44"/>
      <c r="M2" s="44"/>
      <c r="N2" s="44"/>
      <c r="O2" s="44"/>
    </row>
    <row r="3" spans="1:16" ht="17" thickBot="1" x14ac:dyDescent="0.25">
      <c r="A3" s="27" t="s">
        <v>41</v>
      </c>
      <c r="B3" s="5" t="s">
        <v>12</v>
      </c>
      <c r="C3" s="30" t="s">
        <v>13</v>
      </c>
      <c r="D3" s="35" t="s">
        <v>0</v>
      </c>
      <c r="E3" s="36" t="s">
        <v>1</v>
      </c>
      <c r="F3" s="35" t="s">
        <v>0</v>
      </c>
      <c r="G3" s="36" t="s">
        <v>2</v>
      </c>
      <c r="H3" s="35" t="s">
        <v>3</v>
      </c>
      <c r="I3" s="36" t="s">
        <v>4</v>
      </c>
      <c r="J3" s="35" t="s">
        <v>3</v>
      </c>
      <c r="K3" s="36" t="s">
        <v>5</v>
      </c>
      <c r="L3" s="35" t="s">
        <v>6</v>
      </c>
      <c r="M3" s="6" t="s">
        <v>7</v>
      </c>
      <c r="N3" s="6" t="s">
        <v>8</v>
      </c>
      <c r="O3" s="37" t="s">
        <v>9</v>
      </c>
      <c r="P3" s="4" t="s">
        <v>10</v>
      </c>
    </row>
    <row r="4" spans="1:16" ht="17" thickTop="1" x14ac:dyDescent="0.2">
      <c r="A4" s="28" t="s">
        <v>27</v>
      </c>
      <c r="B4" s="7" t="str">
        <f>IF($P4&lt;&gt;"",LEFT($P4,FIND(".",$P4)-1),"")</f>
        <v>sched52yr_v7</v>
      </c>
      <c r="C4" s="31" t="str">
        <f>IF($P4&lt;&gt;"",RIGHT($P4,LEN($P4)-FIND(".",$P4)+0  ),"")</f>
        <v xml:space="preserve">SF_WT_VEL_magAvg19780503 </v>
      </c>
      <c r="D4" s="23">
        <f>HiFlo_RawData!E12</f>
        <v>3581</v>
      </c>
      <c r="E4" s="23">
        <f>HiFlo_RawData!F12</f>
        <v>100</v>
      </c>
      <c r="F4" s="23">
        <f>HiFlo_RawData!G12</f>
        <v>146</v>
      </c>
      <c r="G4" s="23">
        <f>HiFlo_RawData!H12</f>
        <v>400</v>
      </c>
      <c r="H4" s="23" t="str">
        <f>HiFlo_RawData!I12</f>
        <v xml:space="preserve"> </v>
      </c>
      <c r="I4" s="23" t="str">
        <f>HiFlo_RawData!J12</f>
        <v xml:space="preserve"> </v>
      </c>
      <c r="J4" s="23" t="str">
        <f>HiFlo_RawData!K12</f>
        <v xml:space="preserve"> </v>
      </c>
      <c r="K4" s="23" t="str">
        <f>HiFlo_RawData!L12</f>
        <v xml:space="preserve"> </v>
      </c>
      <c r="L4" s="23">
        <f>HiFlo_RawData!M12</f>
        <v>12908</v>
      </c>
      <c r="M4" s="23" t="str">
        <f>HiFlo_RawData!N12</f>
        <v>ha</v>
      </c>
      <c r="N4" s="23" t="str">
        <f>HiFlo_RawData!O12</f>
        <v>m/d</v>
      </c>
      <c r="O4" s="23">
        <f>HiFlo_RawData!P12</f>
        <v>46194</v>
      </c>
      <c r="P4" s="23" t="str">
        <f>HiFlo_RawData!Q12</f>
        <v xml:space="preserve">sched52yr_v7.SF_WT_VEL_magAvg19780503 </v>
      </c>
    </row>
    <row r="5" spans="1:16" x14ac:dyDescent="0.2">
      <c r="A5" s="28" t="s">
        <v>30</v>
      </c>
      <c r="B5" s="7" t="str">
        <f t="shared" ref="B5:B12" si="0">IF($P5&lt;&gt;"",LEFT($P5,FIND(".",$P5)-1),"")</f>
        <v>sched52yr_gap8_AMI234_plug_v7</v>
      </c>
      <c r="C5" s="31" t="str">
        <f t="shared" ref="C5:C12" si="1">IF($P5&lt;&gt;"",RIGHT($P5,LEN($P5)-FIND(".",$P5)+0  ),"")</f>
        <v xml:space="preserve">SF_WT_VEL_magAvg19780503 </v>
      </c>
      <c r="D5" s="23">
        <f>HiFlo_RawData!E13</f>
        <v>5761</v>
      </c>
      <c r="E5" s="23">
        <f>HiFlo_RawData!F13</f>
        <v>100</v>
      </c>
      <c r="F5" s="23">
        <f>HiFlo_RawData!G13</f>
        <v>452</v>
      </c>
      <c r="G5" s="23">
        <f>HiFlo_RawData!H13</f>
        <v>400</v>
      </c>
      <c r="H5" s="23" t="str">
        <f>HiFlo_RawData!I13</f>
        <v xml:space="preserve"> </v>
      </c>
      <c r="I5" s="23" t="str">
        <f>HiFlo_RawData!J13</f>
        <v xml:space="preserve"> </v>
      </c>
      <c r="J5" s="23" t="str">
        <f>HiFlo_RawData!K13</f>
        <v xml:space="preserve"> </v>
      </c>
      <c r="K5" s="23" t="str">
        <f>HiFlo_RawData!L13</f>
        <v xml:space="preserve"> </v>
      </c>
      <c r="L5" s="23">
        <f>HiFlo_RawData!M13</f>
        <v>12908</v>
      </c>
      <c r="M5" s="23" t="str">
        <f>HiFlo_RawData!N13</f>
        <v>ha</v>
      </c>
      <c r="N5" s="23" t="str">
        <f>HiFlo_RawData!O13</f>
        <v>m/d</v>
      </c>
      <c r="O5" s="23">
        <f>HiFlo_RawData!P13</f>
        <v>46194</v>
      </c>
      <c r="P5" s="23" t="str">
        <f>HiFlo_RawData!Q13</f>
        <v xml:space="preserve">sched52yr_gap8_AMI234_plug_v7.SF_WT_VEL_magAvg19780503 </v>
      </c>
    </row>
    <row r="6" spans="1:16" x14ac:dyDescent="0.2">
      <c r="A6" s="28" t="s">
        <v>43</v>
      </c>
      <c r="B6" s="7" t="str">
        <f t="shared" si="0"/>
        <v>sched52yr_gap8_AMI234_plug_v7-sched52yr_v7</v>
      </c>
      <c r="C6" s="31" t="str">
        <f t="shared" si="1"/>
        <v xml:space="preserve">SF_WT_VEL_magAvg19780503 </v>
      </c>
      <c r="D6" s="23" t="str">
        <f>HiFlo_RawData!E14</f>
        <v xml:space="preserve"> </v>
      </c>
      <c r="E6" s="23" t="str">
        <f>HiFlo_RawData!F14</f>
        <v xml:space="preserve"> </v>
      </c>
      <c r="F6" s="23" t="str">
        <f>HiFlo_RawData!G14</f>
        <v xml:space="preserve"> </v>
      </c>
      <c r="G6" s="23" t="str">
        <f>HiFlo_RawData!H14</f>
        <v xml:space="preserve"> </v>
      </c>
      <c r="H6" s="23">
        <f>HiFlo_RawData!I14</f>
        <v>1363</v>
      </c>
      <c r="I6" s="23">
        <f>HiFlo_RawData!J14</f>
        <v>-20</v>
      </c>
      <c r="J6" s="23">
        <f>HiFlo_RawData!K14</f>
        <v>6004</v>
      </c>
      <c r="K6" s="23">
        <f>HiFlo_RawData!L14</f>
        <v>20</v>
      </c>
      <c r="L6" s="23">
        <f>HiFlo_RawData!M14</f>
        <v>12908</v>
      </c>
      <c r="M6" s="23" t="str">
        <f>HiFlo_RawData!N14</f>
        <v>ha</v>
      </c>
      <c r="N6" s="23" t="str">
        <f>HiFlo_RawData!O14</f>
        <v>m/d</v>
      </c>
      <c r="O6" s="23">
        <f>HiFlo_RawData!P14</f>
        <v>46194</v>
      </c>
      <c r="P6" s="23" t="str">
        <f>HiFlo_RawData!Q14</f>
        <v xml:space="preserve">sched52yr_gap8_AMI234_plug_v7-sched52yr_v7.SF_WT_VEL_magAvg19780503 </v>
      </c>
    </row>
    <row r="7" spans="1:16" s="20" customFormat="1" x14ac:dyDescent="0.2">
      <c r="A7" s="29"/>
      <c r="B7" s="22" t="str">
        <f t="shared" si="0"/>
        <v/>
      </c>
      <c r="C7" s="32" t="str">
        <f t="shared" si="1"/>
        <v/>
      </c>
      <c r="D7" s="34"/>
    </row>
    <row r="8" spans="1:16" x14ac:dyDescent="0.2">
      <c r="A8" s="28" t="s">
        <v>27</v>
      </c>
      <c r="B8" s="7" t="str">
        <f t="shared" si="0"/>
        <v>sched52yr_v7</v>
      </c>
      <c r="C8" s="31" t="str">
        <f t="shared" si="1"/>
        <v xml:space="preserve">SF_WT_VEL_magAvg19780503 </v>
      </c>
      <c r="D8" s="23">
        <f>HiFlo_RawData!E24</f>
        <v>3581</v>
      </c>
      <c r="E8" s="23">
        <f>HiFlo_RawData!F24</f>
        <v>100</v>
      </c>
      <c r="F8" s="23">
        <f>HiFlo_RawData!G24</f>
        <v>146</v>
      </c>
      <c r="G8" s="23">
        <f>HiFlo_RawData!H24</f>
        <v>400</v>
      </c>
      <c r="H8" s="23" t="str">
        <f>HiFlo_RawData!I24</f>
        <v xml:space="preserve"> </v>
      </c>
      <c r="I8" s="23" t="str">
        <f>HiFlo_RawData!J24</f>
        <v xml:space="preserve"> </v>
      </c>
      <c r="J8" s="23" t="str">
        <f>HiFlo_RawData!K24</f>
        <v xml:space="preserve"> </v>
      </c>
      <c r="K8" s="23" t="str">
        <f>HiFlo_RawData!L24</f>
        <v xml:space="preserve"> </v>
      </c>
      <c r="L8" s="23">
        <f>HiFlo_RawData!M24</f>
        <v>12908</v>
      </c>
      <c r="M8" s="23" t="str">
        <f>HiFlo_RawData!N24</f>
        <v>ha</v>
      </c>
      <c r="N8" s="23" t="str">
        <f>HiFlo_RawData!O24</f>
        <v>m/d</v>
      </c>
      <c r="O8" s="23">
        <f>HiFlo_RawData!P24</f>
        <v>46194</v>
      </c>
      <c r="P8" s="23" t="str">
        <f>HiFlo_RawData!Q24</f>
        <v xml:space="preserve">sched52yr_v7.SF_WT_VEL_magAvg19780503 </v>
      </c>
    </row>
    <row r="9" spans="1:16" x14ac:dyDescent="0.2">
      <c r="A9" s="28" t="s">
        <v>31</v>
      </c>
      <c r="B9" s="7" t="str">
        <f t="shared" si="0"/>
        <v>sched52yr_gap8_AMI234_v7</v>
      </c>
      <c r="C9" s="31" t="str">
        <f t="shared" si="1"/>
        <v xml:space="preserve">SF_WT_VEL_magAvg19780503 </v>
      </c>
      <c r="D9" s="23">
        <f>HiFlo_RawData!E25</f>
        <v>3709</v>
      </c>
      <c r="E9" s="23">
        <f>HiFlo_RawData!F25</f>
        <v>100</v>
      </c>
      <c r="F9" s="23">
        <f>HiFlo_RawData!G25</f>
        <v>157</v>
      </c>
      <c r="G9" s="23">
        <f>HiFlo_RawData!H25</f>
        <v>400</v>
      </c>
      <c r="H9" s="23" t="str">
        <f>HiFlo_RawData!I25</f>
        <v xml:space="preserve"> </v>
      </c>
      <c r="I9" s="23" t="str">
        <f>HiFlo_RawData!J25</f>
        <v xml:space="preserve"> </v>
      </c>
      <c r="J9" s="23" t="str">
        <f>HiFlo_RawData!K25</f>
        <v xml:space="preserve"> </v>
      </c>
      <c r="K9" s="23" t="str">
        <f>HiFlo_RawData!L25</f>
        <v xml:space="preserve"> </v>
      </c>
      <c r="L9" s="23">
        <f>HiFlo_RawData!M25</f>
        <v>12908</v>
      </c>
      <c r="M9" s="23" t="str">
        <f>HiFlo_RawData!N25</f>
        <v>ha</v>
      </c>
      <c r="N9" s="23" t="str">
        <f>HiFlo_RawData!O25</f>
        <v>m/d</v>
      </c>
      <c r="O9" s="23">
        <f>HiFlo_RawData!P25</f>
        <v>46194</v>
      </c>
      <c r="P9" s="23" t="str">
        <f>HiFlo_RawData!Q25</f>
        <v xml:space="preserve">sched52yr_gap8_AMI234_v7.SF_WT_VEL_magAvg19780503 </v>
      </c>
    </row>
    <row r="10" spans="1:16" x14ac:dyDescent="0.2">
      <c r="A10" s="28" t="s">
        <v>44</v>
      </c>
      <c r="B10" s="7" t="str">
        <f t="shared" si="0"/>
        <v>sched52yr_gap8_AMI234_v7-sched52yr_v7</v>
      </c>
      <c r="C10" s="31" t="str">
        <f t="shared" si="1"/>
        <v xml:space="preserve">SF_WT_VEL_magAvg19780503 </v>
      </c>
      <c r="D10" s="23" t="str">
        <f>HiFlo_RawData!E26</f>
        <v xml:space="preserve"> </v>
      </c>
      <c r="E10" s="23" t="str">
        <f>HiFlo_RawData!F26</f>
        <v xml:space="preserve"> </v>
      </c>
      <c r="F10" s="23" t="str">
        <f>HiFlo_RawData!G26</f>
        <v xml:space="preserve"> </v>
      </c>
      <c r="G10" s="23" t="str">
        <f>HiFlo_RawData!H26</f>
        <v xml:space="preserve"> </v>
      </c>
      <c r="H10" s="23">
        <f>HiFlo_RawData!I26</f>
        <v>178</v>
      </c>
      <c r="I10" s="23">
        <f>HiFlo_RawData!J26</f>
        <v>-20</v>
      </c>
      <c r="J10" s="23">
        <f>HiFlo_RawData!K26</f>
        <v>582</v>
      </c>
      <c r="K10" s="23">
        <f>HiFlo_RawData!L26</f>
        <v>20</v>
      </c>
      <c r="L10" s="23">
        <f>HiFlo_RawData!M26</f>
        <v>12908</v>
      </c>
      <c r="M10" s="23" t="str">
        <f>HiFlo_RawData!N26</f>
        <v>ha</v>
      </c>
      <c r="N10" s="23" t="str">
        <f>HiFlo_RawData!O26</f>
        <v>m/d</v>
      </c>
      <c r="O10" s="23">
        <f>HiFlo_RawData!P26</f>
        <v>46194</v>
      </c>
      <c r="P10" s="23" t="str">
        <f>HiFlo_RawData!Q26</f>
        <v xml:space="preserve">sched52yr_gap8_AMI234_v7-sched52yr_v7.SF_WT_VEL_magAvg19780503 </v>
      </c>
    </row>
    <row r="11" spans="1:16" s="20" customFormat="1" x14ac:dyDescent="0.2">
      <c r="A11" s="29"/>
      <c r="B11" s="22" t="str">
        <f t="shared" si="0"/>
        <v/>
      </c>
      <c r="C11" s="32" t="str">
        <f t="shared" si="1"/>
        <v/>
      </c>
      <c r="D11" s="34"/>
    </row>
    <row r="12" spans="1:16" x14ac:dyDescent="0.2">
      <c r="A12" s="28" t="s">
        <v>27</v>
      </c>
      <c r="B12" s="7" t="str">
        <f t="shared" si="0"/>
        <v>sched52yr_v7</v>
      </c>
      <c r="C12" s="31" t="str">
        <f t="shared" si="1"/>
        <v xml:space="preserve">SF_WT_VEL_magAvg19780503 </v>
      </c>
      <c r="D12" s="23">
        <f>HiFlo_RawData!E36</f>
        <v>3581</v>
      </c>
      <c r="E12" s="23">
        <f>HiFlo_RawData!F36</f>
        <v>100</v>
      </c>
      <c r="F12" s="23">
        <f>HiFlo_RawData!G36</f>
        <v>146</v>
      </c>
      <c r="G12" s="23">
        <f>HiFlo_RawData!H36</f>
        <v>400</v>
      </c>
      <c r="H12" s="23" t="str">
        <f>HiFlo_RawData!I36</f>
        <v xml:space="preserve"> </v>
      </c>
      <c r="I12" s="23" t="str">
        <f>HiFlo_RawData!J36</f>
        <v xml:space="preserve"> </v>
      </c>
      <c r="J12" s="23" t="str">
        <f>HiFlo_RawData!K36</f>
        <v xml:space="preserve"> </v>
      </c>
      <c r="K12" s="23" t="str">
        <f>HiFlo_RawData!L36</f>
        <v xml:space="preserve"> </v>
      </c>
      <c r="L12" s="23">
        <f>HiFlo_RawData!M36</f>
        <v>12908</v>
      </c>
      <c r="M12" s="23" t="str">
        <f>HiFlo_RawData!N36</f>
        <v>ha</v>
      </c>
      <c r="N12" s="23" t="str">
        <f>HiFlo_RawData!O36</f>
        <v>m/d</v>
      </c>
      <c r="O12" s="23">
        <f>HiFlo_RawData!P36</f>
        <v>46194</v>
      </c>
      <c r="P12" s="23" t="str">
        <f>HiFlo_RawData!Q36</f>
        <v xml:space="preserve">sched52yr_v7.SF_WT_VEL_magAvg19780503 </v>
      </c>
    </row>
    <row r="13" spans="1:16" x14ac:dyDescent="0.2">
      <c r="A13" s="28" t="s">
        <v>32</v>
      </c>
      <c r="B13" s="7" t="str">
        <f t="shared" ref="B13:B23" si="2">IF($P13&lt;&gt;"",LEFT($P13,FIND(".",$P13)-1),"")</f>
        <v>sched52yr_gap8_v7</v>
      </c>
      <c r="C13" s="31" t="str">
        <f t="shared" ref="C13:C23" si="3">IF($P13&lt;&gt;"",RIGHT($P13,LEN($P13)-FIND(".",$P13)+0  ),"")</f>
        <v xml:space="preserve">SF_WT_VEL_magAvg19780503 </v>
      </c>
      <c r="D13" s="23">
        <f>HiFlo_RawData!E37</f>
        <v>3674</v>
      </c>
      <c r="E13" s="23">
        <f>HiFlo_RawData!F37</f>
        <v>100</v>
      </c>
      <c r="F13" s="23">
        <f>HiFlo_RawData!G37</f>
        <v>143</v>
      </c>
      <c r="G13" s="23">
        <f>HiFlo_RawData!H37</f>
        <v>400</v>
      </c>
      <c r="H13" s="23" t="str">
        <f>HiFlo_RawData!I37</f>
        <v xml:space="preserve"> </v>
      </c>
      <c r="I13" s="23" t="str">
        <f>HiFlo_RawData!J37</f>
        <v xml:space="preserve"> </v>
      </c>
      <c r="J13" s="23" t="str">
        <f>HiFlo_RawData!K37</f>
        <v xml:space="preserve"> </v>
      </c>
      <c r="K13" s="23" t="str">
        <f>HiFlo_RawData!L37</f>
        <v xml:space="preserve"> </v>
      </c>
      <c r="L13" s="23">
        <f>HiFlo_RawData!M37</f>
        <v>12908</v>
      </c>
      <c r="M13" s="23" t="str">
        <f>HiFlo_RawData!N37</f>
        <v>ha</v>
      </c>
      <c r="N13" s="23" t="str">
        <f>HiFlo_RawData!O37</f>
        <v>m/d</v>
      </c>
      <c r="O13" s="23">
        <f>HiFlo_RawData!P37</f>
        <v>46194</v>
      </c>
      <c r="P13" s="23" t="str">
        <f>HiFlo_RawData!Q37</f>
        <v xml:space="preserve">sched52yr_gap8_v7.SF_WT_VEL_magAvg19780503 </v>
      </c>
    </row>
    <row r="14" spans="1:16" x14ac:dyDescent="0.2">
      <c r="A14" s="28" t="s">
        <v>45</v>
      </c>
      <c r="B14" s="7" t="str">
        <f t="shared" si="2"/>
        <v>sched52yr_gap8_v7-sched52yr_v7</v>
      </c>
      <c r="C14" s="31" t="str">
        <f t="shared" si="3"/>
        <v xml:space="preserve">SF_WT_VEL_magAvg19780503 </v>
      </c>
      <c r="D14" s="23" t="str">
        <f>HiFlo_RawData!E38</f>
        <v xml:space="preserve"> </v>
      </c>
      <c r="E14" s="23" t="str">
        <f>HiFlo_RawData!F38</f>
        <v xml:space="preserve"> </v>
      </c>
      <c r="F14" s="23" t="str">
        <f>HiFlo_RawData!G38</f>
        <v xml:space="preserve"> </v>
      </c>
      <c r="G14" s="23" t="str">
        <f>HiFlo_RawData!H38</f>
        <v xml:space="preserve"> </v>
      </c>
      <c r="H14" s="23">
        <f>HiFlo_RawData!I38</f>
        <v>150</v>
      </c>
      <c r="I14" s="23">
        <f>HiFlo_RawData!J38</f>
        <v>-20</v>
      </c>
      <c r="J14" s="23">
        <f>HiFlo_RawData!K38</f>
        <v>154</v>
      </c>
      <c r="K14" s="23">
        <f>HiFlo_RawData!L38</f>
        <v>20</v>
      </c>
      <c r="L14" s="23">
        <f>HiFlo_RawData!M38</f>
        <v>12908</v>
      </c>
      <c r="M14" s="23" t="str">
        <f>HiFlo_RawData!N38</f>
        <v>ha</v>
      </c>
      <c r="N14" s="23" t="str">
        <f>HiFlo_RawData!O38</f>
        <v>m/d</v>
      </c>
      <c r="O14" s="23">
        <f>HiFlo_RawData!P38</f>
        <v>46194</v>
      </c>
      <c r="P14" s="23" t="str">
        <f>HiFlo_RawData!Q38</f>
        <v xml:space="preserve">sched52yr_gap8_v7-sched52yr_v7.SF_WT_VEL_magAvg19780503 </v>
      </c>
    </row>
    <row r="15" spans="1:16" s="20" customFormat="1" x14ac:dyDescent="0.2">
      <c r="A15" s="29"/>
      <c r="B15" s="22" t="str">
        <f t="shared" si="2"/>
        <v/>
      </c>
      <c r="C15" s="32" t="str">
        <f t="shared" si="3"/>
        <v/>
      </c>
      <c r="D15" s="34"/>
    </row>
    <row r="16" spans="1:16" x14ac:dyDescent="0.2">
      <c r="A16" s="28" t="s">
        <v>27</v>
      </c>
      <c r="B16" s="7" t="str">
        <f t="shared" si="2"/>
        <v>sched52yr_v7</v>
      </c>
      <c r="C16" s="31" t="str">
        <f t="shared" si="3"/>
        <v xml:space="preserve">SF_WT_VEL_magAvg19780503 </v>
      </c>
      <c r="D16" s="23">
        <f>HiFlo_RawData!E48</f>
        <v>3581</v>
      </c>
      <c r="E16" s="23">
        <f>HiFlo_RawData!F48</f>
        <v>100</v>
      </c>
      <c r="F16" s="23">
        <f>HiFlo_RawData!G48</f>
        <v>146</v>
      </c>
      <c r="G16" s="23">
        <f>HiFlo_RawData!H48</f>
        <v>400</v>
      </c>
      <c r="H16" s="23" t="str">
        <f>HiFlo_RawData!I48</f>
        <v xml:space="preserve"> </v>
      </c>
      <c r="I16" s="23" t="str">
        <f>HiFlo_RawData!J48</f>
        <v xml:space="preserve"> </v>
      </c>
      <c r="J16" s="23" t="str">
        <f>HiFlo_RawData!K48</f>
        <v xml:space="preserve"> </v>
      </c>
      <c r="K16" s="23" t="str">
        <f>HiFlo_RawData!L48</f>
        <v xml:space="preserve"> </v>
      </c>
      <c r="L16" s="23">
        <f>HiFlo_RawData!M48</f>
        <v>12908</v>
      </c>
      <c r="M16" s="23" t="str">
        <f>HiFlo_RawData!N48</f>
        <v>ha</v>
      </c>
      <c r="N16" s="23" t="str">
        <f>HiFlo_RawData!O48</f>
        <v>m/d</v>
      </c>
      <c r="O16" s="23">
        <f>HiFlo_RawData!P48</f>
        <v>46194</v>
      </c>
      <c r="P16" s="23" t="str">
        <f>HiFlo_RawData!Q48</f>
        <v xml:space="preserve">sched52yr_v7.SF_WT_VEL_magAvg19780503 </v>
      </c>
    </row>
    <row r="17" spans="1:16" x14ac:dyDescent="0.2">
      <c r="A17" s="28" t="s">
        <v>33</v>
      </c>
      <c r="B17" s="7" t="str">
        <f t="shared" si="2"/>
        <v>sched52yr_gap8_plug_v7</v>
      </c>
      <c r="C17" s="31" t="str">
        <f t="shared" si="3"/>
        <v xml:space="preserve">SF_WT_VEL_magAvg19780503 </v>
      </c>
      <c r="D17" s="23">
        <f>HiFlo_RawData!E49</f>
        <v>5694</v>
      </c>
      <c r="E17" s="23">
        <f>HiFlo_RawData!F49</f>
        <v>100</v>
      </c>
      <c r="F17" s="23">
        <f>HiFlo_RawData!G49</f>
        <v>380</v>
      </c>
      <c r="G17" s="23">
        <f>HiFlo_RawData!H49</f>
        <v>400</v>
      </c>
      <c r="H17" s="23" t="str">
        <f>HiFlo_RawData!I49</f>
        <v xml:space="preserve"> </v>
      </c>
      <c r="I17" s="23" t="str">
        <f>HiFlo_RawData!J49</f>
        <v xml:space="preserve"> </v>
      </c>
      <c r="J17" s="23" t="str">
        <f>HiFlo_RawData!K49</f>
        <v xml:space="preserve"> </v>
      </c>
      <c r="K17" s="23" t="str">
        <f>HiFlo_RawData!L49</f>
        <v xml:space="preserve"> </v>
      </c>
      <c r="L17" s="23">
        <f>HiFlo_RawData!M49</f>
        <v>12908</v>
      </c>
      <c r="M17" s="23" t="str">
        <f>HiFlo_RawData!N49</f>
        <v>ha</v>
      </c>
      <c r="N17" s="23" t="str">
        <f>HiFlo_RawData!O49</f>
        <v>m/d</v>
      </c>
      <c r="O17" s="23">
        <f>HiFlo_RawData!P49</f>
        <v>46194</v>
      </c>
      <c r="P17" s="23" t="str">
        <f>HiFlo_RawData!Q49</f>
        <v xml:space="preserve">sched52yr_gap8_plug_v7.SF_WT_VEL_magAvg19780503 </v>
      </c>
    </row>
    <row r="18" spans="1:16" x14ac:dyDescent="0.2">
      <c r="A18" s="28" t="s">
        <v>46</v>
      </c>
      <c r="B18" s="7" t="str">
        <f t="shared" si="2"/>
        <v>sched52yr_gap8_plug_v7-sched52yr_v7</v>
      </c>
      <c r="C18" s="31" t="str">
        <f t="shared" si="3"/>
        <v xml:space="preserve">SF_WT_VEL_magAvg19780503 </v>
      </c>
      <c r="D18" s="23" t="str">
        <f>HiFlo_RawData!E50</f>
        <v xml:space="preserve"> </v>
      </c>
      <c r="E18" s="23" t="str">
        <f>HiFlo_RawData!F50</f>
        <v xml:space="preserve"> </v>
      </c>
      <c r="F18" s="23" t="str">
        <f>HiFlo_RawData!G50</f>
        <v xml:space="preserve"> </v>
      </c>
      <c r="G18" s="23" t="str">
        <f>HiFlo_RawData!H50</f>
        <v xml:space="preserve"> </v>
      </c>
      <c r="H18" s="23">
        <f>HiFlo_RawData!I50</f>
        <v>1307</v>
      </c>
      <c r="I18" s="23">
        <f>HiFlo_RawData!J50</f>
        <v>-20</v>
      </c>
      <c r="J18" s="23">
        <f>HiFlo_RawData!K50</f>
        <v>5990</v>
      </c>
      <c r="K18" s="23">
        <f>HiFlo_RawData!L50</f>
        <v>20</v>
      </c>
      <c r="L18" s="23">
        <f>HiFlo_RawData!M50</f>
        <v>12908</v>
      </c>
      <c r="M18" s="23" t="str">
        <f>HiFlo_RawData!N50</f>
        <v>ha</v>
      </c>
      <c r="N18" s="23" t="str">
        <f>HiFlo_RawData!O50</f>
        <v>m/d</v>
      </c>
      <c r="O18" s="23">
        <f>HiFlo_RawData!P50</f>
        <v>46194</v>
      </c>
      <c r="P18" s="23" t="str">
        <f>HiFlo_RawData!Q50</f>
        <v xml:space="preserve">sched52yr_gap8_plug_v7-sched52yr_v7.SF_WT_VEL_magAvg19780503 </v>
      </c>
    </row>
    <row r="19" spans="1:16" s="20" customFormat="1" x14ac:dyDescent="0.2">
      <c r="A19" s="29"/>
      <c r="B19" s="22" t="str">
        <f t="shared" si="2"/>
        <v/>
      </c>
      <c r="C19" s="32" t="str">
        <f t="shared" si="3"/>
        <v/>
      </c>
      <c r="D19" s="34"/>
    </row>
    <row r="20" spans="1:16" x14ac:dyDescent="0.2">
      <c r="A20" s="28" t="s">
        <v>27</v>
      </c>
      <c r="B20" s="7" t="str">
        <f t="shared" si="2"/>
        <v>sched52yr_v7</v>
      </c>
      <c r="C20" s="31" t="str">
        <f t="shared" si="3"/>
        <v xml:space="preserve">SF_WT_VEL_magAvg19780503 </v>
      </c>
      <c r="D20" s="23">
        <f>HiFlo_RawData!E60</f>
        <v>3581</v>
      </c>
      <c r="E20" s="23">
        <f>HiFlo_RawData!F60</f>
        <v>100</v>
      </c>
      <c r="F20" s="23">
        <f>HiFlo_RawData!G60</f>
        <v>146</v>
      </c>
      <c r="G20" s="23">
        <f>HiFlo_RawData!H60</f>
        <v>400</v>
      </c>
      <c r="H20" s="23" t="str">
        <f>HiFlo_RawData!I60</f>
        <v xml:space="preserve"> </v>
      </c>
      <c r="I20" s="23" t="str">
        <f>HiFlo_RawData!J60</f>
        <v xml:space="preserve"> </v>
      </c>
      <c r="J20" s="23" t="str">
        <f>HiFlo_RawData!K60</f>
        <v xml:space="preserve"> </v>
      </c>
      <c r="K20" s="23" t="str">
        <f>HiFlo_RawData!L60</f>
        <v xml:space="preserve"> </v>
      </c>
      <c r="L20" s="23">
        <f>HiFlo_RawData!M60</f>
        <v>12908</v>
      </c>
      <c r="M20" s="23" t="str">
        <f>HiFlo_RawData!N60</f>
        <v>ha</v>
      </c>
      <c r="N20" s="23" t="str">
        <f>HiFlo_RawData!O60</f>
        <v>m/d</v>
      </c>
      <c r="O20" s="23">
        <f>HiFlo_RawData!P60</f>
        <v>46194</v>
      </c>
      <c r="P20" s="23" t="str">
        <f>HiFlo_RawData!Q60</f>
        <v xml:space="preserve">sched52yr_v7.SF_WT_VEL_magAvg19780503 </v>
      </c>
    </row>
    <row r="21" spans="1:16" x14ac:dyDescent="0.2">
      <c r="A21" s="28" t="s">
        <v>34</v>
      </c>
      <c r="B21" s="7" t="str">
        <f t="shared" si="2"/>
        <v>sched52yr_plug_v7</v>
      </c>
      <c r="C21" s="31" t="str">
        <f t="shared" si="3"/>
        <v xml:space="preserve">SF_WT_VEL_magAvg19780503 </v>
      </c>
      <c r="D21" s="23">
        <f>HiFlo_RawData!E61</f>
        <v>5673</v>
      </c>
      <c r="E21" s="23">
        <f>HiFlo_RawData!F61</f>
        <v>100</v>
      </c>
      <c r="F21" s="23">
        <f>HiFlo_RawData!G61</f>
        <v>401</v>
      </c>
      <c r="G21" s="23">
        <f>HiFlo_RawData!H61</f>
        <v>400</v>
      </c>
      <c r="H21" s="23" t="str">
        <f>HiFlo_RawData!I61</f>
        <v xml:space="preserve"> </v>
      </c>
      <c r="I21" s="23" t="str">
        <f>HiFlo_RawData!J61</f>
        <v xml:space="preserve"> </v>
      </c>
      <c r="J21" s="23" t="str">
        <f>HiFlo_RawData!K61</f>
        <v xml:space="preserve"> </v>
      </c>
      <c r="K21" s="23" t="str">
        <f>HiFlo_RawData!L61</f>
        <v xml:space="preserve"> </v>
      </c>
      <c r="L21" s="23">
        <f>HiFlo_RawData!M61</f>
        <v>12908</v>
      </c>
      <c r="M21" s="23" t="str">
        <f>HiFlo_RawData!N61</f>
        <v>ha</v>
      </c>
      <c r="N21" s="23" t="str">
        <f>HiFlo_RawData!O61</f>
        <v>m/d</v>
      </c>
      <c r="O21" s="23">
        <f>HiFlo_RawData!P61</f>
        <v>46194</v>
      </c>
      <c r="P21" s="23" t="str">
        <f>HiFlo_RawData!Q61</f>
        <v xml:space="preserve">sched52yr_plug_v7.SF_WT_VEL_magAvg19780503 </v>
      </c>
    </row>
    <row r="22" spans="1:16" x14ac:dyDescent="0.2">
      <c r="A22" s="28" t="s">
        <v>47</v>
      </c>
      <c r="B22" s="7" t="str">
        <f t="shared" si="2"/>
        <v>sched52yr_plug_v7-sched52yr_v7</v>
      </c>
      <c r="C22" s="31" t="str">
        <f t="shared" si="3"/>
        <v xml:space="preserve">SF_WT_VEL_magAvg19780503 </v>
      </c>
      <c r="D22" s="23" t="str">
        <f>HiFlo_RawData!E62</f>
        <v xml:space="preserve"> </v>
      </c>
      <c r="E22" s="23" t="str">
        <f>HiFlo_RawData!F62</f>
        <v xml:space="preserve"> </v>
      </c>
      <c r="F22" s="23" t="str">
        <f>HiFlo_RawData!G62</f>
        <v xml:space="preserve"> </v>
      </c>
      <c r="G22" s="23" t="str">
        <f>HiFlo_RawData!H62</f>
        <v xml:space="preserve"> </v>
      </c>
      <c r="H22" s="23">
        <f>HiFlo_RawData!I62</f>
        <v>1296</v>
      </c>
      <c r="I22" s="23">
        <f>HiFlo_RawData!J62</f>
        <v>-20</v>
      </c>
      <c r="J22" s="23">
        <f>HiFlo_RawData!K62</f>
        <v>5969</v>
      </c>
      <c r="K22" s="23">
        <f>HiFlo_RawData!L62</f>
        <v>20</v>
      </c>
      <c r="L22" s="23">
        <f>HiFlo_RawData!M62</f>
        <v>12908</v>
      </c>
      <c r="M22" s="23" t="str">
        <f>HiFlo_RawData!N62</f>
        <v>ha</v>
      </c>
      <c r="N22" s="23" t="str">
        <f>HiFlo_RawData!O62</f>
        <v>m/d</v>
      </c>
      <c r="O22" s="23">
        <f>HiFlo_RawData!P62</f>
        <v>46194</v>
      </c>
      <c r="P22" s="23" t="str">
        <f>HiFlo_RawData!Q62</f>
        <v xml:space="preserve">sched52yr_plug_v7-sched52yr_v7.SF_WT_VEL_magAvg19780503 </v>
      </c>
    </row>
    <row r="23" spans="1:16" s="20" customFormat="1" x14ac:dyDescent="0.2">
      <c r="A23" s="29"/>
      <c r="B23" s="22" t="str">
        <f t="shared" si="2"/>
        <v/>
      </c>
      <c r="C23" s="32" t="str">
        <f t="shared" si="3"/>
        <v/>
      </c>
      <c r="D23" s="34"/>
    </row>
  </sheetData>
  <mergeCells count="1">
    <mergeCell ref="B2:O2"/>
  </mergeCells>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4E63-9AC9-EB4E-972C-FE120DDF2D2D}">
  <dimension ref="H2:N23"/>
  <sheetViews>
    <sheetView zoomScaleNormal="100" workbookViewId="0">
      <selection activeCell="H28" sqref="H28"/>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28</v>
      </c>
    </row>
    <row r="3" spans="8:14" x14ac:dyDescent="0.2">
      <c r="H3" t="s">
        <v>89</v>
      </c>
    </row>
    <row r="6" spans="8:14" x14ac:dyDescent="0.2">
      <c r="N6" t="s">
        <v>18</v>
      </c>
    </row>
    <row r="7" spans="8:14" x14ac:dyDescent="0.2">
      <c r="N7" t="s">
        <v>19</v>
      </c>
    </row>
    <row r="8" spans="8:14" x14ac:dyDescent="0.2">
      <c r="N8" t="s">
        <v>36</v>
      </c>
    </row>
    <row r="11" spans="8:14" x14ac:dyDescent="0.2">
      <c r="N11" s="19" t="s">
        <v>20</v>
      </c>
    </row>
    <row r="12" spans="8:14" x14ac:dyDescent="0.2">
      <c r="N12" s="19" t="s">
        <v>21</v>
      </c>
    </row>
    <row r="13" spans="8:14" x14ac:dyDescent="0.2">
      <c r="N13" s="19" t="s">
        <v>22</v>
      </c>
    </row>
    <row r="14" spans="8:14" x14ac:dyDescent="0.2">
      <c r="N14" s="19" t="s">
        <v>23</v>
      </c>
    </row>
    <row r="15" spans="8:14" x14ac:dyDescent="0.2">
      <c r="N15" s="19" t="s">
        <v>24</v>
      </c>
    </row>
    <row r="18" spans="8:13" ht="17" thickBot="1" x14ac:dyDescent="0.25"/>
    <row r="19" spans="8:13" x14ac:dyDescent="0.2">
      <c r="H19" s="8"/>
      <c r="I19" s="10" t="s">
        <v>42</v>
      </c>
      <c r="J19" s="9"/>
      <c r="K19" s="9"/>
      <c r="L19" s="9"/>
      <c r="M19" s="11"/>
    </row>
    <row r="20" spans="8:13" x14ac:dyDescent="0.2">
      <c r="H20" s="12"/>
      <c r="I20" s="21" t="s">
        <v>14</v>
      </c>
      <c r="J20" s="21" t="s">
        <v>15</v>
      </c>
      <c r="K20" s="21" t="s">
        <v>16</v>
      </c>
      <c r="L20" s="21" t="s">
        <v>17</v>
      </c>
      <c r="M20" s="27" t="s">
        <v>29</v>
      </c>
    </row>
    <row r="21" spans="8:13" x14ac:dyDescent="0.2">
      <c r="H21" s="13" t="str">
        <f>CONCATENATE("Velocity, ",DataVeloc!E4," m/d threshold")</f>
        <v>Velocity, 100 m/d threshold</v>
      </c>
      <c r="I21" s="26">
        <f>DataVeloc!D5/DataVeloc!D$4</f>
        <v>1.6087685004188774</v>
      </c>
      <c r="J21" s="14">
        <f>DataVeloc!D9/DataVeloc!D8</f>
        <v>1.0357442055291819</v>
      </c>
      <c r="K21" s="14">
        <f>DataVeloc!D13/DataVeloc!D12</f>
        <v>1.0259703993297962</v>
      </c>
      <c r="L21" s="14">
        <f>DataVeloc!D17/DataVeloc!D16</f>
        <v>1.5900586428371963</v>
      </c>
      <c r="M21" s="25">
        <f>DataVeloc!D21/DataVeloc!D20</f>
        <v>1.5841943591175649</v>
      </c>
    </row>
    <row r="22" spans="8:13" ht="17" thickBot="1" x14ac:dyDescent="0.25">
      <c r="H22" s="15" t="str">
        <f>CONCATENATE("Velocity, ",DataVeloc!G4," m/d threshold")</f>
        <v>Velocity, 400 m/d threshold</v>
      </c>
      <c r="I22" s="18">
        <f>DataVeloc!F5/DataVeloc!F4</f>
        <v>3.095890410958904</v>
      </c>
      <c r="J22" s="16">
        <f>DataVeloc!F9/DataVeloc!F8</f>
        <v>1.0753424657534247</v>
      </c>
      <c r="K22" s="16">
        <f>DataVeloc!F13/DataVeloc!F12</f>
        <v>0.97945205479452058</v>
      </c>
      <c r="L22" s="16">
        <f>DataVeloc!F17/DataVeloc!F16</f>
        <v>2.6027397260273974</v>
      </c>
      <c r="M22" s="17">
        <f>DataVeloc!F21/DataVeloc!F20</f>
        <v>2.7465753424657535</v>
      </c>
    </row>
    <row r="23" spans="8:13" x14ac:dyDescent="0.2">
      <c r="H23" s="1"/>
      <c r="I23" s="14"/>
      <c r="J23" s="14"/>
      <c r="K23" s="14"/>
      <c r="L23" s="14"/>
    </row>
  </sheetData>
  <pageMargins left="0.75" right="0.75" top="1" bottom="1" header="0.5" footer="0.5"/>
  <pageSetup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2:N23"/>
  <sheetViews>
    <sheetView zoomScaleNormal="100" workbookViewId="0">
      <selection activeCell="H35" sqref="H35"/>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52</v>
      </c>
    </row>
    <row r="3" spans="8:14" x14ac:dyDescent="0.2">
      <c r="H3" t="s">
        <v>89</v>
      </c>
    </row>
    <row r="6" spans="8:14" x14ac:dyDescent="0.2">
      <c r="N6" t="s">
        <v>18</v>
      </c>
    </row>
    <row r="7" spans="8:14" x14ac:dyDescent="0.2">
      <c r="N7" t="s">
        <v>19</v>
      </c>
    </row>
    <row r="8" spans="8:14" x14ac:dyDescent="0.2">
      <c r="N8" t="s">
        <v>36</v>
      </c>
    </row>
    <row r="10" spans="8:14" x14ac:dyDescent="0.2">
      <c r="N10" t="s">
        <v>48</v>
      </c>
    </row>
    <row r="11" spans="8:14" x14ac:dyDescent="0.2">
      <c r="N11" t="s">
        <v>49</v>
      </c>
    </row>
    <row r="12" spans="8:14" x14ac:dyDescent="0.2">
      <c r="N12" t="s">
        <v>51</v>
      </c>
    </row>
    <row r="13" spans="8:14" x14ac:dyDescent="0.2">
      <c r="N13" t="s">
        <v>50</v>
      </c>
    </row>
    <row r="23" spans="8:12" x14ac:dyDescent="0.2">
      <c r="H23" s="1"/>
      <c r="I23" s="14"/>
      <c r="J23" s="14"/>
      <c r="K23" s="14"/>
      <c r="L23" s="14"/>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CC88-E8C1-6C42-9B01-D9BC612448E6}">
  <dimension ref="A1:P23"/>
  <sheetViews>
    <sheetView workbookViewId="0">
      <selection activeCell="B32" sqref="B32"/>
    </sheetView>
  </sheetViews>
  <sheetFormatPr baseColWidth="10" defaultRowHeight="16" x14ac:dyDescent="0.2"/>
  <cols>
    <col min="1" max="1" width="21.83203125" customWidth="1"/>
    <col min="2" max="2" width="31.6640625" customWidth="1"/>
    <col min="3" max="3" width="25.83203125" customWidth="1"/>
    <col min="4" max="4" width="12.1640625" style="23" customWidth="1"/>
    <col min="5" max="5" width="19" customWidth="1"/>
    <col min="6" max="6" width="12.1640625" customWidth="1"/>
    <col min="7" max="7" width="17.83203125" customWidth="1"/>
    <col min="8" max="8" width="13.1640625" customWidth="1"/>
    <col min="9" max="9" width="17.83203125" customWidth="1"/>
    <col min="10" max="10" width="12.83203125" customWidth="1"/>
    <col min="11" max="11" width="16" customWidth="1"/>
    <col min="12" max="12" width="14.33203125" customWidth="1"/>
    <col min="13" max="14" width="10.83203125" customWidth="1"/>
    <col min="15" max="15" width="11.6640625" customWidth="1"/>
    <col min="16" max="16" width="64.6640625" customWidth="1"/>
  </cols>
  <sheetData>
    <row r="1" spans="1:16" x14ac:dyDescent="0.2">
      <c r="A1" s="1"/>
      <c r="B1" s="1"/>
      <c r="C1" s="1"/>
      <c r="D1" s="33" t="s">
        <v>35</v>
      </c>
      <c r="E1" s="3"/>
      <c r="G1" s="3"/>
      <c r="I1" s="3"/>
      <c r="K1" s="3"/>
      <c r="M1" s="4"/>
      <c r="N1" s="4"/>
      <c r="O1" s="4"/>
    </row>
    <row r="2" spans="1:16" x14ac:dyDescent="0.2">
      <c r="A2" s="1"/>
      <c r="B2" s="44" t="str">
        <f>CONCATENATE("Summary Table.  ",D1,".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WCA2A NEberm subegional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C2" s="44"/>
      <c r="D2" s="44"/>
      <c r="E2" s="44"/>
      <c r="F2" s="44"/>
      <c r="G2" s="44"/>
      <c r="H2" s="44"/>
      <c r="I2" s="44"/>
      <c r="J2" s="44"/>
      <c r="K2" s="44"/>
      <c r="L2" s="44"/>
      <c r="M2" s="44"/>
      <c r="N2" s="44"/>
      <c r="O2" s="44"/>
    </row>
    <row r="3" spans="1:16" ht="17" thickBot="1" x14ac:dyDescent="0.25">
      <c r="A3" s="27" t="s">
        <v>41</v>
      </c>
      <c r="B3" s="5" t="s">
        <v>12</v>
      </c>
      <c r="C3" s="30" t="s">
        <v>13</v>
      </c>
      <c r="D3" s="35" t="s">
        <v>0</v>
      </c>
      <c r="E3" s="36" t="s">
        <v>1</v>
      </c>
      <c r="F3" s="35" t="s">
        <v>0</v>
      </c>
      <c r="G3" s="36" t="s">
        <v>2</v>
      </c>
      <c r="H3" s="35" t="s">
        <v>3</v>
      </c>
      <c r="I3" s="36" t="s">
        <v>4</v>
      </c>
      <c r="J3" s="35" t="s">
        <v>3</v>
      </c>
      <c r="K3" s="36" t="s">
        <v>5</v>
      </c>
      <c r="L3" s="35" t="s">
        <v>6</v>
      </c>
      <c r="M3" s="6" t="s">
        <v>7</v>
      </c>
      <c r="N3" s="6" t="s">
        <v>8</v>
      </c>
      <c r="O3" s="37" t="s">
        <v>9</v>
      </c>
      <c r="P3" s="4" t="s">
        <v>10</v>
      </c>
    </row>
    <row r="4" spans="1:16" ht="17" thickTop="1" x14ac:dyDescent="0.2">
      <c r="A4" s="28" t="s">
        <v>27</v>
      </c>
      <c r="B4" s="7" t="str">
        <f>IF($P4&lt;&gt;"",LEFT($P4,FIND(".",$P4)-1),"")</f>
        <v>sched52yr_v7</v>
      </c>
      <c r="C4" s="31" t="str">
        <f>IF($P4&lt;&gt;"",RIGHT($P4,LEN($P4)-FIND(".",$P4)+0  ),"")</f>
        <v xml:space="preserve">SaltSfAvg19780503 </v>
      </c>
      <c r="D4">
        <f>HiFlo_RawData!E4</f>
        <v>2776</v>
      </c>
      <c r="E4">
        <f>HiFlo_RawData!F4</f>
        <v>0.03</v>
      </c>
      <c r="F4">
        <f>HiFlo_RawData!G4</f>
        <v>0</v>
      </c>
      <c r="G4">
        <f>HiFlo_RawData!H4</f>
        <v>0.1</v>
      </c>
      <c r="H4" t="str">
        <f>HiFlo_RawData!I4</f>
        <v xml:space="preserve"> </v>
      </c>
      <c r="I4" t="str">
        <f>HiFlo_RawData!J4</f>
        <v xml:space="preserve"> </v>
      </c>
      <c r="J4" t="str">
        <f>HiFlo_RawData!K4</f>
        <v xml:space="preserve"> </v>
      </c>
      <c r="K4" t="str">
        <f>HiFlo_RawData!L4</f>
        <v xml:space="preserve"> </v>
      </c>
      <c r="L4">
        <f>HiFlo_RawData!M4</f>
        <v>12908</v>
      </c>
      <c r="M4" t="str">
        <f>HiFlo_RawData!N4</f>
        <v>ha</v>
      </c>
      <c r="N4" t="str">
        <f>HiFlo_RawData!O4</f>
        <v>g/L</v>
      </c>
      <c r="O4">
        <f>HiFlo_RawData!P4</f>
        <v>46194</v>
      </c>
      <c r="P4" t="str">
        <f>HiFlo_RawData!Q4</f>
        <v xml:space="preserve">sched52yr_v7.SaltSfAvg19780503 </v>
      </c>
    </row>
    <row r="5" spans="1:16" x14ac:dyDescent="0.2">
      <c r="A5" s="28" t="s">
        <v>30</v>
      </c>
      <c r="B5" s="7" t="str">
        <f t="shared" ref="B5:B23" si="0">IF($P5&lt;&gt;"",LEFT($P5,FIND(".",$P5)-1),"")</f>
        <v>sched52yr_gap8_AMI234_plug_v7</v>
      </c>
      <c r="C5" s="31" t="str">
        <f t="shared" ref="C5:C23" si="1">IF($P5&lt;&gt;"",RIGHT($P5,LEN($P5)-FIND(".",$P5)+0  ),"")</f>
        <v xml:space="preserve">SaltSfAvg19780503 </v>
      </c>
      <c r="D5">
        <f>HiFlo_RawData!E5</f>
        <v>5596</v>
      </c>
      <c r="E5">
        <f>HiFlo_RawData!F5</f>
        <v>0.03</v>
      </c>
      <c r="F5">
        <f>HiFlo_RawData!G5</f>
        <v>0</v>
      </c>
      <c r="G5">
        <f>HiFlo_RawData!H5</f>
        <v>0.1</v>
      </c>
      <c r="H5" t="str">
        <f>HiFlo_RawData!I5</f>
        <v xml:space="preserve"> </v>
      </c>
      <c r="I5" t="str">
        <f>HiFlo_RawData!J5</f>
        <v xml:space="preserve"> </v>
      </c>
      <c r="J5" t="str">
        <f>HiFlo_RawData!K5</f>
        <v xml:space="preserve"> </v>
      </c>
      <c r="K5" t="str">
        <f>HiFlo_RawData!L5</f>
        <v xml:space="preserve"> </v>
      </c>
      <c r="L5">
        <f>HiFlo_RawData!M5</f>
        <v>12908</v>
      </c>
      <c r="M5" t="str">
        <f>HiFlo_RawData!N5</f>
        <v>ha</v>
      </c>
      <c r="N5" t="str">
        <f>HiFlo_RawData!O5</f>
        <v>g/L</v>
      </c>
      <c r="O5">
        <f>HiFlo_RawData!P5</f>
        <v>46194</v>
      </c>
      <c r="P5" t="str">
        <f>HiFlo_RawData!Q5</f>
        <v xml:space="preserve">sched52yr_gap8_AMI234_plug_v7.SaltSfAvg19780503 </v>
      </c>
    </row>
    <row r="6" spans="1:16" x14ac:dyDescent="0.2">
      <c r="A6" s="28" t="s">
        <v>43</v>
      </c>
      <c r="B6" s="7" t="str">
        <f t="shared" si="0"/>
        <v>sched52yr_gap8_AMI234_plug_v7-sched52yr_v7</v>
      </c>
      <c r="C6" s="31" t="str">
        <f t="shared" si="1"/>
        <v xml:space="preserve">SaltSfAvg19780503 </v>
      </c>
      <c r="D6" t="str">
        <f>HiFlo_RawData!E6</f>
        <v xml:space="preserve"> </v>
      </c>
      <c r="E6" t="str">
        <f>HiFlo_RawData!F6</f>
        <v xml:space="preserve"> </v>
      </c>
      <c r="F6" t="str">
        <f>HiFlo_RawData!G6</f>
        <v xml:space="preserve"> </v>
      </c>
      <c r="G6" t="str">
        <f>HiFlo_RawData!H6</f>
        <v xml:space="preserve"> </v>
      </c>
      <c r="H6">
        <f>HiFlo_RawData!I6</f>
        <v>1169</v>
      </c>
      <c r="I6">
        <f>HiFlo_RawData!J6</f>
        <v>-5.0000000000000001E-3</v>
      </c>
      <c r="J6">
        <f>HiFlo_RawData!K6</f>
        <v>4986</v>
      </c>
      <c r="K6">
        <f>HiFlo_RawData!L6</f>
        <v>5.0000000000000001E-3</v>
      </c>
      <c r="L6">
        <f>HiFlo_RawData!M6</f>
        <v>12908</v>
      </c>
      <c r="M6" t="str">
        <f>HiFlo_RawData!N6</f>
        <v>ha</v>
      </c>
      <c r="N6" t="str">
        <f>HiFlo_RawData!O6</f>
        <v>g/L</v>
      </c>
      <c r="O6">
        <f>HiFlo_RawData!P6</f>
        <v>46194</v>
      </c>
      <c r="P6" t="str">
        <f>HiFlo_RawData!Q6</f>
        <v xml:space="preserve">sched52yr_gap8_AMI234_plug_v7-sched52yr_v7.SaltSfAvg19780503 </v>
      </c>
    </row>
    <row r="7" spans="1:16" s="20" customFormat="1" x14ac:dyDescent="0.2">
      <c r="A7" s="29"/>
      <c r="B7" s="22" t="str">
        <f t="shared" si="0"/>
        <v/>
      </c>
      <c r="C7" s="32" t="str">
        <f t="shared" si="1"/>
        <v/>
      </c>
      <c r="D7" s="34"/>
    </row>
    <row r="8" spans="1:16" x14ac:dyDescent="0.2">
      <c r="A8" s="28" t="s">
        <v>27</v>
      </c>
      <c r="B8" s="7" t="str">
        <f t="shared" si="0"/>
        <v>sched52yr_v7</v>
      </c>
      <c r="C8" s="31" t="str">
        <f t="shared" si="1"/>
        <v xml:space="preserve">SaltSfAvg19780503 </v>
      </c>
      <c r="D8">
        <f>HiFlo_RawData!E16</f>
        <v>2776</v>
      </c>
      <c r="E8">
        <f>HiFlo_RawData!F16</f>
        <v>0.03</v>
      </c>
      <c r="F8">
        <f>HiFlo_RawData!G16</f>
        <v>0</v>
      </c>
      <c r="G8">
        <f>HiFlo_RawData!H16</f>
        <v>0.1</v>
      </c>
      <c r="H8" t="str">
        <f>HiFlo_RawData!I16</f>
        <v xml:space="preserve"> </v>
      </c>
      <c r="I8" t="str">
        <f>HiFlo_RawData!J16</f>
        <v xml:space="preserve"> </v>
      </c>
      <c r="J8" t="str">
        <f>HiFlo_RawData!K16</f>
        <v xml:space="preserve"> </v>
      </c>
      <c r="K8" t="str">
        <f>HiFlo_RawData!L16</f>
        <v xml:space="preserve"> </v>
      </c>
      <c r="L8">
        <f>HiFlo_RawData!M16</f>
        <v>12908</v>
      </c>
      <c r="M8" t="str">
        <f>HiFlo_RawData!N16</f>
        <v>ha</v>
      </c>
      <c r="N8" t="str">
        <f>HiFlo_RawData!O16</f>
        <v>g/L</v>
      </c>
      <c r="O8">
        <f>HiFlo_RawData!P16</f>
        <v>46194</v>
      </c>
      <c r="P8" t="str">
        <f>HiFlo_RawData!Q16</f>
        <v xml:space="preserve">sched52yr_v7.SaltSfAvg19780503 </v>
      </c>
    </row>
    <row r="9" spans="1:16" x14ac:dyDescent="0.2">
      <c r="A9" s="28" t="s">
        <v>31</v>
      </c>
      <c r="B9" s="7" t="str">
        <f t="shared" si="0"/>
        <v>sched52yr_gap8_AMI234_v7</v>
      </c>
      <c r="C9" s="31" t="str">
        <f t="shared" si="1"/>
        <v xml:space="preserve">SaltSfAvg19780503 </v>
      </c>
      <c r="D9">
        <f>HiFlo_RawData!E17</f>
        <v>2910</v>
      </c>
      <c r="E9">
        <f>HiFlo_RawData!F17</f>
        <v>0.03</v>
      </c>
      <c r="F9">
        <f>HiFlo_RawData!G17</f>
        <v>0</v>
      </c>
      <c r="G9">
        <f>HiFlo_RawData!H17</f>
        <v>0.1</v>
      </c>
      <c r="H9" t="str">
        <f>HiFlo_RawData!I17</f>
        <v xml:space="preserve"> </v>
      </c>
      <c r="I9" t="str">
        <f>HiFlo_RawData!J17</f>
        <v xml:space="preserve"> </v>
      </c>
      <c r="J9" t="str">
        <f>HiFlo_RawData!K17</f>
        <v xml:space="preserve"> </v>
      </c>
      <c r="K9" t="str">
        <f>HiFlo_RawData!L17</f>
        <v xml:space="preserve"> </v>
      </c>
      <c r="L9">
        <f>HiFlo_RawData!M17</f>
        <v>12908</v>
      </c>
      <c r="M9" t="str">
        <f>HiFlo_RawData!N17</f>
        <v>ha</v>
      </c>
      <c r="N9" t="str">
        <f>HiFlo_RawData!O17</f>
        <v>g/L</v>
      </c>
      <c r="O9">
        <f>HiFlo_RawData!P17</f>
        <v>46194</v>
      </c>
      <c r="P9" t="str">
        <f>HiFlo_RawData!Q17</f>
        <v xml:space="preserve">sched52yr_gap8_AMI234_v7.SaltSfAvg19780503 </v>
      </c>
    </row>
    <row r="10" spans="1:16" x14ac:dyDescent="0.2">
      <c r="A10" s="28" t="s">
        <v>44</v>
      </c>
      <c r="B10" s="7" t="str">
        <f t="shared" si="0"/>
        <v>sched52yr_gap8_AMI234_v7-sched52yr_v7</v>
      </c>
      <c r="C10" s="31" t="str">
        <f t="shared" si="1"/>
        <v xml:space="preserve">SaltSfAvg19780503 </v>
      </c>
      <c r="D10" t="str">
        <f>HiFlo_RawData!E18</f>
        <v xml:space="preserve"> </v>
      </c>
      <c r="E10" t="str">
        <f>HiFlo_RawData!F18</f>
        <v xml:space="preserve"> </v>
      </c>
      <c r="F10" t="str">
        <f>HiFlo_RawData!G18</f>
        <v xml:space="preserve"> </v>
      </c>
      <c r="G10" t="str">
        <f>HiFlo_RawData!H18</f>
        <v xml:space="preserve"> </v>
      </c>
      <c r="H10">
        <f>HiFlo_RawData!I18</f>
        <v>65</v>
      </c>
      <c r="I10">
        <f>HiFlo_RawData!J18</f>
        <v>-5.0000000000000001E-3</v>
      </c>
      <c r="J10">
        <f>HiFlo_RawData!K18</f>
        <v>339</v>
      </c>
      <c r="K10">
        <f>HiFlo_RawData!L18</f>
        <v>5.0000000000000001E-3</v>
      </c>
      <c r="L10">
        <f>HiFlo_RawData!M18</f>
        <v>12908</v>
      </c>
      <c r="M10" t="str">
        <f>HiFlo_RawData!N18</f>
        <v>ha</v>
      </c>
      <c r="N10" t="str">
        <f>HiFlo_RawData!O18</f>
        <v>g/L</v>
      </c>
      <c r="O10">
        <f>HiFlo_RawData!P18</f>
        <v>46194</v>
      </c>
      <c r="P10" t="str">
        <f>HiFlo_RawData!Q18</f>
        <v xml:space="preserve">sched52yr_gap8_AMI234_v7-sched52yr_v7.SaltSfAvg19780503 </v>
      </c>
    </row>
    <row r="11" spans="1:16" s="20" customFormat="1" x14ac:dyDescent="0.2">
      <c r="A11" s="29"/>
      <c r="B11" s="22" t="str">
        <f t="shared" si="0"/>
        <v/>
      </c>
      <c r="C11" s="32" t="str">
        <f t="shared" si="1"/>
        <v/>
      </c>
      <c r="D11" s="34"/>
    </row>
    <row r="12" spans="1:16" x14ac:dyDescent="0.2">
      <c r="A12" s="28" t="s">
        <v>27</v>
      </c>
      <c r="B12" s="7" t="str">
        <f t="shared" si="0"/>
        <v>sched52yr_v7</v>
      </c>
      <c r="C12" s="31" t="str">
        <f t="shared" si="1"/>
        <v xml:space="preserve">SaltSfAvg19780503 </v>
      </c>
      <c r="D12">
        <f>HiFlo_RawData!E28</f>
        <v>2776</v>
      </c>
      <c r="E12">
        <f>HiFlo_RawData!F28</f>
        <v>0.03</v>
      </c>
      <c r="F12">
        <f>HiFlo_RawData!G28</f>
        <v>0</v>
      </c>
      <c r="G12">
        <f>HiFlo_RawData!H28</f>
        <v>0.1</v>
      </c>
      <c r="H12" t="str">
        <f>HiFlo_RawData!I28</f>
        <v xml:space="preserve"> </v>
      </c>
      <c r="I12" t="str">
        <f>HiFlo_RawData!J28</f>
        <v xml:space="preserve"> </v>
      </c>
      <c r="J12" t="str">
        <f>HiFlo_RawData!K28</f>
        <v xml:space="preserve"> </v>
      </c>
      <c r="K12" t="str">
        <f>HiFlo_RawData!L28</f>
        <v xml:space="preserve"> </v>
      </c>
      <c r="L12">
        <f>HiFlo_RawData!M28</f>
        <v>12908</v>
      </c>
      <c r="M12" t="str">
        <f>HiFlo_RawData!N28</f>
        <v>ha</v>
      </c>
      <c r="N12" t="str">
        <f>HiFlo_RawData!O28</f>
        <v>g/L</v>
      </c>
      <c r="O12">
        <f>HiFlo_RawData!P28</f>
        <v>46194</v>
      </c>
      <c r="P12" t="str">
        <f>HiFlo_RawData!Q28</f>
        <v xml:space="preserve">sched52yr_v7.SaltSfAvg19780503 </v>
      </c>
    </row>
    <row r="13" spans="1:16" x14ac:dyDescent="0.2">
      <c r="A13" s="28" t="s">
        <v>32</v>
      </c>
      <c r="B13" s="7" t="str">
        <f t="shared" si="0"/>
        <v>sched52yr_gap8_v7</v>
      </c>
      <c r="C13" s="31" t="str">
        <f t="shared" si="1"/>
        <v xml:space="preserve">SaltSfAvg19780503 </v>
      </c>
      <c r="D13">
        <f>HiFlo_RawData!E29</f>
        <v>2856</v>
      </c>
      <c r="E13">
        <f>HiFlo_RawData!F29</f>
        <v>0.03</v>
      </c>
      <c r="F13">
        <f>HiFlo_RawData!G29</f>
        <v>0</v>
      </c>
      <c r="G13">
        <f>HiFlo_RawData!H29</f>
        <v>0.1</v>
      </c>
      <c r="H13" t="str">
        <f>HiFlo_RawData!I29</f>
        <v xml:space="preserve"> </v>
      </c>
      <c r="I13" t="str">
        <f>HiFlo_RawData!J29</f>
        <v xml:space="preserve"> </v>
      </c>
      <c r="J13" t="str">
        <f>HiFlo_RawData!K29</f>
        <v xml:space="preserve"> </v>
      </c>
      <c r="K13" t="str">
        <f>HiFlo_RawData!L29</f>
        <v xml:space="preserve"> </v>
      </c>
      <c r="L13">
        <f>HiFlo_RawData!M29</f>
        <v>12908</v>
      </c>
      <c r="M13" t="str">
        <f>HiFlo_RawData!N29</f>
        <v>ha</v>
      </c>
      <c r="N13" t="str">
        <f>HiFlo_RawData!O29</f>
        <v>g/L</v>
      </c>
      <c r="O13">
        <f>HiFlo_RawData!P29</f>
        <v>46194</v>
      </c>
      <c r="P13" t="str">
        <f>HiFlo_RawData!Q29</f>
        <v xml:space="preserve">sched52yr_gap8_v7.SaltSfAvg19780503 </v>
      </c>
    </row>
    <row r="14" spans="1:16" x14ac:dyDescent="0.2">
      <c r="A14" s="28" t="s">
        <v>45</v>
      </c>
      <c r="B14" s="7" t="str">
        <f t="shared" si="0"/>
        <v>sched52yr_gap8_v7-sched52yr_v7</v>
      </c>
      <c r="C14" s="31" t="str">
        <f t="shared" si="1"/>
        <v xml:space="preserve">SaltSfAvg19780503 </v>
      </c>
      <c r="D14" t="str">
        <f>HiFlo_RawData!E30</f>
        <v xml:space="preserve"> </v>
      </c>
      <c r="E14" t="str">
        <f>HiFlo_RawData!F30</f>
        <v xml:space="preserve"> </v>
      </c>
      <c r="F14" t="str">
        <f>HiFlo_RawData!G30</f>
        <v xml:space="preserve"> </v>
      </c>
      <c r="G14" t="str">
        <f>HiFlo_RawData!H30</f>
        <v xml:space="preserve"> </v>
      </c>
      <c r="H14">
        <f>HiFlo_RawData!I30</f>
        <v>50</v>
      </c>
      <c r="I14">
        <f>HiFlo_RawData!J30</f>
        <v>-5.0000000000000001E-3</v>
      </c>
      <c r="J14">
        <f>HiFlo_RawData!K30</f>
        <v>93</v>
      </c>
      <c r="K14">
        <f>HiFlo_RawData!L30</f>
        <v>5.0000000000000001E-3</v>
      </c>
      <c r="L14">
        <f>HiFlo_RawData!M30</f>
        <v>12908</v>
      </c>
      <c r="M14" t="str">
        <f>HiFlo_RawData!N30</f>
        <v>ha</v>
      </c>
      <c r="N14" t="str">
        <f>HiFlo_RawData!O30</f>
        <v>g/L</v>
      </c>
      <c r="O14">
        <f>HiFlo_RawData!P30</f>
        <v>46194</v>
      </c>
      <c r="P14" t="str">
        <f>HiFlo_RawData!Q30</f>
        <v xml:space="preserve">sched52yr_gap8_v7-sched52yr_v7.SaltSfAvg19780503 </v>
      </c>
    </row>
    <row r="15" spans="1:16" s="20" customFormat="1" x14ac:dyDescent="0.2">
      <c r="A15" s="29"/>
      <c r="B15" s="22" t="str">
        <f t="shared" si="0"/>
        <v/>
      </c>
      <c r="C15" s="32" t="str">
        <f t="shared" si="1"/>
        <v/>
      </c>
      <c r="D15" s="34"/>
    </row>
    <row r="16" spans="1:16" x14ac:dyDescent="0.2">
      <c r="A16" s="28" t="s">
        <v>27</v>
      </c>
      <c r="B16" s="7" t="str">
        <f t="shared" si="0"/>
        <v>sched52yr_v7</v>
      </c>
      <c r="C16" s="31" t="str">
        <f t="shared" si="1"/>
        <v xml:space="preserve">SaltSfAvg19780503 </v>
      </c>
      <c r="D16">
        <f>HiFlo_RawData!E40</f>
        <v>2776</v>
      </c>
      <c r="E16">
        <f>HiFlo_RawData!F40</f>
        <v>0.03</v>
      </c>
      <c r="F16">
        <f>HiFlo_RawData!G40</f>
        <v>0</v>
      </c>
      <c r="G16">
        <f>HiFlo_RawData!H40</f>
        <v>0.1</v>
      </c>
      <c r="H16" t="str">
        <f>HiFlo_RawData!I40</f>
        <v xml:space="preserve"> </v>
      </c>
      <c r="I16" t="str">
        <f>HiFlo_RawData!J40</f>
        <v xml:space="preserve"> </v>
      </c>
      <c r="J16" t="str">
        <f>HiFlo_RawData!K40</f>
        <v xml:space="preserve"> </v>
      </c>
      <c r="K16" t="str">
        <f>HiFlo_RawData!L40</f>
        <v xml:space="preserve"> </v>
      </c>
      <c r="L16">
        <f>HiFlo_RawData!M40</f>
        <v>12908</v>
      </c>
      <c r="M16" t="str">
        <f>HiFlo_RawData!N40</f>
        <v>ha</v>
      </c>
      <c r="N16" t="str">
        <f>HiFlo_RawData!O40</f>
        <v>g/L</v>
      </c>
      <c r="O16">
        <f>HiFlo_RawData!P40</f>
        <v>46194</v>
      </c>
      <c r="P16" t="str">
        <f>HiFlo_RawData!Q40</f>
        <v xml:space="preserve">sched52yr_v7.SaltSfAvg19780503 </v>
      </c>
    </row>
    <row r="17" spans="1:16" x14ac:dyDescent="0.2">
      <c r="A17" s="28" t="s">
        <v>33</v>
      </c>
      <c r="B17" s="7" t="str">
        <f t="shared" si="0"/>
        <v>sched52yr_gap8_plug_v7</v>
      </c>
      <c r="C17" s="31" t="str">
        <f t="shared" si="1"/>
        <v xml:space="preserve">SaltSfAvg19780503 </v>
      </c>
      <c r="D17">
        <f>HiFlo_RawData!E41</f>
        <v>5549</v>
      </c>
      <c r="E17">
        <f>HiFlo_RawData!F41</f>
        <v>0.03</v>
      </c>
      <c r="F17">
        <f>HiFlo_RawData!G41</f>
        <v>0</v>
      </c>
      <c r="G17">
        <f>HiFlo_RawData!H41</f>
        <v>0.1</v>
      </c>
      <c r="H17" t="str">
        <f>HiFlo_RawData!I41</f>
        <v xml:space="preserve"> </v>
      </c>
      <c r="I17" t="str">
        <f>HiFlo_RawData!J41</f>
        <v xml:space="preserve"> </v>
      </c>
      <c r="J17" t="str">
        <f>HiFlo_RawData!K41</f>
        <v xml:space="preserve"> </v>
      </c>
      <c r="K17" t="str">
        <f>HiFlo_RawData!L41</f>
        <v xml:space="preserve"> </v>
      </c>
      <c r="L17">
        <f>HiFlo_RawData!M41</f>
        <v>12908</v>
      </c>
      <c r="M17" t="str">
        <f>HiFlo_RawData!N41</f>
        <v>ha</v>
      </c>
      <c r="N17" t="str">
        <f>HiFlo_RawData!O41</f>
        <v>g/L</v>
      </c>
      <c r="O17">
        <f>HiFlo_RawData!P41</f>
        <v>46194</v>
      </c>
      <c r="P17" t="str">
        <f>HiFlo_RawData!Q41</f>
        <v xml:space="preserve">sched52yr_gap8_plug_v7.SaltSfAvg19780503 </v>
      </c>
    </row>
    <row r="18" spans="1:16" x14ac:dyDescent="0.2">
      <c r="A18" s="28" t="s">
        <v>46</v>
      </c>
      <c r="B18" s="7" t="str">
        <f t="shared" si="0"/>
        <v>sched52yr_gap8_plug_v7-sched52yr_v7</v>
      </c>
      <c r="C18" s="31" t="str">
        <f t="shared" si="1"/>
        <v xml:space="preserve">SaltSfAvg19780503 </v>
      </c>
      <c r="D18" t="str">
        <f>HiFlo_RawData!E42</f>
        <v xml:space="preserve"> </v>
      </c>
      <c r="E18" t="str">
        <f>HiFlo_RawData!F42</f>
        <v xml:space="preserve"> </v>
      </c>
      <c r="F18" t="str">
        <f>HiFlo_RawData!G42</f>
        <v xml:space="preserve"> </v>
      </c>
      <c r="G18" t="str">
        <f>HiFlo_RawData!H42</f>
        <v xml:space="preserve"> </v>
      </c>
      <c r="H18">
        <f>HiFlo_RawData!I42</f>
        <v>1158</v>
      </c>
      <c r="I18">
        <f>HiFlo_RawData!J42</f>
        <v>-5.0000000000000001E-3</v>
      </c>
      <c r="J18">
        <f>HiFlo_RawData!K42</f>
        <v>4993</v>
      </c>
      <c r="K18">
        <f>HiFlo_RawData!L42</f>
        <v>5.0000000000000001E-3</v>
      </c>
      <c r="L18">
        <f>HiFlo_RawData!M42</f>
        <v>12908</v>
      </c>
      <c r="M18" t="str">
        <f>HiFlo_RawData!N42</f>
        <v>ha</v>
      </c>
      <c r="N18" t="str">
        <f>HiFlo_RawData!O42</f>
        <v>g/L</v>
      </c>
      <c r="O18">
        <f>HiFlo_RawData!P42</f>
        <v>46194</v>
      </c>
      <c r="P18" t="str">
        <f>HiFlo_RawData!Q42</f>
        <v xml:space="preserve">sched52yr_gap8_plug_v7-sched52yr_v7.SaltSfAvg19780503 </v>
      </c>
    </row>
    <row r="19" spans="1:16" s="20" customFormat="1" x14ac:dyDescent="0.2">
      <c r="A19" s="29"/>
      <c r="B19" s="22" t="str">
        <f t="shared" si="0"/>
        <v/>
      </c>
      <c r="C19" s="32" t="str">
        <f t="shared" si="1"/>
        <v/>
      </c>
      <c r="D19" s="34"/>
    </row>
    <row r="20" spans="1:16" x14ac:dyDescent="0.2">
      <c r="A20" s="28" t="s">
        <v>27</v>
      </c>
      <c r="B20" s="7" t="str">
        <f t="shared" si="0"/>
        <v>sched52yr_v7</v>
      </c>
      <c r="C20" s="31" t="str">
        <f t="shared" si="1"/>
        <v xml:space="preserve">SaltSfAvg19780503 </v>
      </c>
      <c r="D20">
        <f>HiFlo_RawData!E52</f>
        <v>2776</v>
      </c>
      <c r="E20">
        <f>HiFlo_RawData!F52</f>
        <v>0.03</v>
      </c>
      <c r="F20">
        <f>HiFlo_RawData!G52</f>
        <v>0</v>
      </c>
      <c r="G20">
        <f>HiFlo_RawData!H52</f>
        <v>0.1</v>
      </c>
      <c r="H20" t="str">
        <f>HiFlo_RawData!I52</f>
        <v xml:space="preserve"> </v>
      </c>
      <c r="I20" t="str">
        <f>HiFlo_RawData!J52</f>
        <v xml:space="preserve"> </v>
      </c>
      <c r="J20" t="str">
        <f>HiFlo_RawData!K52</f>
        <v xml:space="preserve"> </v>
      </c>
      <c r="K20" t="str">
        <f>HiFlo_RawData!L52</f>
        <v xml:space="preserve"> </v>
      </c>
      <c r="L20">
        <f>HiFlo_RawData!M52</f>
        <v>12908</v>
      </c>
      <c r="M20" t="str">
        <f>HiFlo_RawData!N52</f>
        <v>ha</v>
      </c>
      <c r="N20" t="str">
        <f>HiFlo_RawData!O52</f>
        <v>g/L</v>
      </c>
      <c r="O20">
        <f>HiFlo_RawData!P52</f>
        <v>46194</v>
      </c>
      <c r="P20" t="str">
        <f>HiFlo_RawData!Q52</f>
        <v xml:space="preserve">sched52yr_v7.SaltSfAvg19780503 </v>
      </c>
    </row>
    <row r="21" spans="1:16" x14ac:dyDescent="0.2">
      <c r="A21" s="28" t="s">
        <v>34</v>
      </c>
      <c r="B21" s="7" t="str">
        <f t="shared" si="0"/>
        <v>sched52yr_plug_v7</v>
      </c>
      <c r="C21" s="31" t="str">
        <f t="shared" si="1"/>
        <v xml:space="preserve">SaltSfAvg19780503 </v>
      </c>
      <c r="D21">
        <f>HiFlo_RawData!E53</f>
        <v>5522</v>
      </c>
      <c r="E21">
        <f>HiFlo_RawData!F53</f>
        <v>0.03</v>
      </c>
      <c r="F21">
        <f>HiFlo_RawData!G53</f>
        <v>0</v>
      </c>
      <c r="G21">
        <f>HiFlo_RawData!H53</f>
        <v>0.1</v>
      </c>
      <c r="H21" t="str">
        <f>HiFlo_RawData!I53</f>
        <v xml:space="preserve"> </v>
      </c>
      <c r="I21" t="str">
        <f>HiFlo_RawData!J53</f>
        <v xml:space="preserve"> </v>
      </c>
      <c r="J21" t="str">
        <f>HiFlo_RawData!K53</f>
        <v xml:space="preserve"> </v>
      </c>
      <c r="K21" t="str">
        <f>HiFlo_RawData!L53</f>
        <v xml:space="preserve"> </v>
      </c>
      <c r="L21">
        <f>HiFlo_RawData!M53</f>
        <v>12908</v>
      </c>
      <c r="M21" t="str">
        <f>HiFlo_RawData!N53</f>
        <v>ha</v>
      </c>
      <c r="N21" t="str">
        <f>HiFlo_RawData!O53</f>
        <v>g/L</v>
      </c>
      <c r="O21">
        <f>HiFlo_RawData!P53</f>
        <v>46194</v>
      </c>
      <c r="P21" t="str">
        <f>HiFlo_RawData!Q53</f>
        <v xml:space="preserve">sched52yr_plug_v7.SaltSfAvg19780503 </v>
      </c>
    </row>
    <row r="22" spans="1:16" x14ac:dyDescent="0.2">
      <c r="A22" s="28" t="s">
        <v>47</v>
      </c>
      <c r="B22" s="7" t="str">
        <f t="shared" si="0"/>
        <v>sched52yr_plug_v7-sched52yr_v7</v>
      </c>
      <c r="C22" s="31" t="str">
        <f t="shared" si="1"/>
        <v xml:space="preserve">SaltSfAvg19780503 </v>
      </c>
      <c r="D22" t="str">
        <f>HiFlo_RawData!E54</f>
        <v xml:space="preserve"> </v>
      </c>
      <c r="E22" t="str">
        <f>HiFlo_RawData!F54</f>
        <v xml:space="preserve"> </v>
      </c>
      <c r="F22" t="str">
        <f>HiFlo_RawData!G54</f>
        <v xml:space="preserve"> </v>
      </c>
      <c r="G22" t="str">
        <f>HiFlo_RawData!H54</f>
        <v xml:space="preserve"> </v>
      </c>
      <c r="H22">
        <f>HiFlo_RawData!I54</f>
        <v>1152</v>
      </c>
      <c r="I22">
        <f>HiFlo_RawData!J54</f>
        <v>-5.0000000000000001E-3</v>
      </c>
      <c r="J22">
        <f>HiFlo_RawData!K54</f>
        <v>5006</v>
      </c>
      <c r="K22">
        <f>HiFlo_RawData!L54</f>
        <v>5.0000000000000001E-3</v>
      </c>
      <c r="L22">
        <f>HiFlo_RawData!M54</f>
        <v>12908</v>
      </c>
      <c r="M22" t="str">
        <f>HiFlo_RawData!N54</f>
        <v>ha</v>
      </c>
      <c r="N22" t="str">
        <f>HiFlo_RawData!O54</f>
        <v>g/L</v>
      </c>
      <c r="O22">
        <f>HiFlo_RawData!P54</f>
        <v>46194</v>
      </c>
      <c r="P22" t="str">
        <f>HiFlo_RawData!Q54</f>
        <v xml:space="preserve">sched52yr_plug_v7-sched52yr_v7.SaltSfAvg19780503 </v>
      </c>
    </row>
    <row r="23" spans="1:16" s="20" customFormat="1" x14ac:dyDescent="0.2">
      <c r="A23" s="29"/>
      <c r="B23" s="22" t="str">
        <f t="shared" si="0"/>
        <v/>
      </c>
      <c r="C23" s="32" t="str">
        <f t="shared" si="1"/>
        <v/>
      </c>
      <c r="D23" s="34"/>
    </row>
  </sheetData>
  <mergeCells count="1">
    <mergeCell ref="B2:O2"/>
  </mergeCells>
  <pageMargins left="0.75" right="0.75" top="1" bottom="1" header="0.5" footer="0.5"/>
  <pageSetup orientation="portrait" horizontalDpi="4294967292" verticalDpi="4294967292"/>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24A0-7834-4F45-9C92-3946094620B2}">
  <dimension ref="H2:N23"/>
  <sheetViews>
    <sheetView zoomScaleNormal="100" workbookViewId="0">
      <selection activeCell="H26" sqref="H26"/>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28</v>
      </c>
    </row>
    <row r="3" spans="8:14" x14ac:dyDescent="0.2">
      <c r="H3" t="s">
        <v>89</v>
      </c>
    </row>
    <row r="6" spans="8:14" x14ac:dyDescent="0.2">
      <c r="N6" t="s">
        <v>18</v>
      </c>
    </row>
    <row r="7" spans="8:14" x14ac:dyDescent="0.2">
      <c r="N7" t="s">
        <v>19</v>
      </c>
    </row>
    <row r="8" spans="8:14" x14ac:dyDescent="0.2">
      <c r="N8" t="s">
        <v>36</v>
      </c>
    </row>
    <row r="11" spans="8:14" x14ac:dyDescent="0.2">
      <c r="N11" s="19" t="s">
        <v>20</v>
      </c>
    </row>
    <row r="12" spans="8:14" x14ac:dyDescent="0.2">
      <c r="N12" s="19" t="s">
        <v>21</v>
      </c>
    </row>
    <row r="13" spans="8:14" x14ac:dyDescent="0.2">
      <c r="N13" s="19" t="s">
        <v>22</v>
      </c>
    </row>
    <row r="14" spans="8:14" x14ac:dyDescent="0.2">
      <c r="N14" s="19" t="s">
        <v>23</v>
      </c>
    </row>
    <row r="15" spans="8:14" x14ac:dyDescent="0.2">
      <c r="N15" s="19" t="s">
        <v>24</v>
      </c>
    </row>
    <row r="18" spans="8:13" ht="17" thickBot="1" x14ac:dyDescent="0.25"/>
    <row r="19" spans="8:13" x14ac:dyDescent="0.2">
      <c r="H19" s="8"/>
      <c r="I19" s="10" t="s">
        <v>42</v>
      </c>
      <c r="J19" s="9"/>
      <c r="K19" s="9"/>
      <c r="L19" s="9"/>
      <c r="M19" s="11"/>
    </row>
    <row r="20" spans="8:13" x14ac:dyDescent="0.2">
      <c r="H20" s="12"/>
      <c r="I20" s="21" t="s">
        <v>14</v>
      </c>
      <c r="J20" s="21" t="s">
        <v>15</v>
      </c>
      <c r="K20" s="21" t="s">
        <v>16</v>
      </c>
      <c r="L20" s="21" t="s">
        <v>17</v>
      </c>
      <c r="M20" s="27" t="s">
        <v>29</v>
      </c>
    </row>
    <row r="21" spans="8:13" x14ac:dyDescent="0.2">
      <c r="H21" s="13" t="str">
        <f>CONCATENATE("Chloride, ",DataCl!E4," g/l threshold")</f>
        <v>Chloride, 0.03 g/l threshold</v>
      </c>
      <c r="I21" s="26">
        <f>DataCl!D5/DataCl!D$4</f>
        <v>2.015850144092219</v>
      </c>
      <c r="J21" s="14">
        <f>DataCl!D9/DataCl!D8</f>
        <v>1.0482708933717579</v>
      </c>
      <c r="K21" s="14">
        <f>DataCl!D13/DataCl!D12</f>
        <v>1.0288184438040346</v>
      </c>
      <c r="L21" s="14">
        <f>DataCl!D17/DataCl!D16</f>
        <v>1.9989193083573487</v>
      </c>
      <c r="M21" s="25">
        <f>DataCl!D21/DataCl!D20</f>
        <v>1.989193083573487</v>
      </c>
    </row>
    <row r="22" spans="8:13" ht="17" thickBot="1" x14ac:dyDescent="0.25">
      <c r="H22" s="15" t="str">
        <f>CONCATENATE("Chloride ",DataCl!G4," g/l threshold")</f>
        <v>Chloride 0.1 g/l threshold</v>
      </c>
      <c r="I22" s="18" t="e">
        <f>DataCl!F5/DataCl!F4</f>
        <v>#DIV/0!</v>
      </c>
      <c r="J22" s="16" t="e">
        <f>DataCl!F9/DataCl!F8</f>
        <v>#DIV/0!</v>
      </c>
      <c r="K22" s="16" t="e">
        <f>DataCl!F13/DataCl!F12</f>
        <v>#DIV/0!</v>
      </c>
      <c r="L22" s="16" t="e">
        <f>DataCl!F17/DataCl!F16</f>
        <v>#DIV/0!</v>
      </c>
      <c r="M22" s="17" t="e">
        <f>DataCl!F21/DataCl!F20</f>
        <v>#DIV/0!</v>
      </c>
    </row>
    <row r="23" spans="8:13" x14ac:dyDescent="0.2">
      <c r="H23" s="1"/>
      <c r="I23" s="14"/>
      <c r="J23" s="14"/>
      <c r="K23" s="14"/>
      <c r="L23" s="14"/>
    </row>
  </sheetData>
  <pageMargins left="0.75" right="0.75" top="1" bottom="1" header="0.5" footer="0.5"/>
  <pageSetup orientation="portrait" horizontalDpi="4294967292" verticalDpi="429496729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12EB6-B692-BE4E-8157-1367244C8445}">
  <dimension ref="H2:N23"/>
  <sheetViews>
    <sheetView zoomScaleNormal="100" workbookViewId="0">
      <selection activeCell="H23" sqref="H23"/>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52</v>
      </c>
    </row>
    <row r="3" spans="8:14" x14ac:dyDescent="0.2">
      <c r="H3" t="s">
        <v>89</v>
      </c>
    </row>
    <row r="6" spans="8:14" x14ac:dyDescent="0.2">
      <c r="N6" t="s">
        <v>18</v>
      </c>
    </row>
    <row r="7" spans="8:14" x14ac:dyDescent="0.2">
      <c r="N7" t="s">
        <v>19</v>
      </c>
    </row>
    <row r="8" spans="8:14" x14ac:dyDescent="0.2">
      <c r="N8" t="s">
        <v>36</v>
      </c>
    </row>
    <row r="10" spans="8:14" x14ac:dyDescent="0.2">
      <c r="N10" t="s">
        <v>48</v>
      </c>
    </row>
    <row r="11" spans="8:14" x14ac:dyDescent="0.2">
      <c r="N11" t="s">
        <v>49</v>
      </c>
    </row>
    <row r="12" spans="8:14" x14ac:dyDescent="0.2">
      <c r="N12" t="s">
        <v>51</v>
      </c>
    </row>
    <row r="13" spans="8:14" x14ac:dyDescent="0.2">
      <c r="N13" t="s">
        <v>50</v>
      </c>
    </row>
    <row r="23" spans="8:12" x14ac:dyDescent="0.2">
      <c r="H23" s="1"/>
      <c r="I23" s="14"/>
      <c r="J23" s="14"/>
      <c r="K23" s="14"/>
      <c r="L23" s="14"/>
    </row>
  </sheetData>
  <pageMargins left="0.75" right="0.75" top="1" bottom="1" header="0.5" footer="0.5"/>
  <pageSetup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AllRawData</vt:lpstr>
      <vt:lpstr>HiFlo_RawData</vt:lpstr>
      <vt:lpstr>AllHiFloGraphs</vt:lpstr>
      <vt:lpstr>DataVeloc</vt:lpstr>
      <vt:lpstr>GraphVeloc</vt:lpstr>
      <vt:lpstr>GraphVelocDiff</vt:lpstr>
      <vt:lpstr>DataCl</vt:lpstr>
      <vt:lpstr>GraphCl</vt:lpstr>
      <vt:lpstr>GraphClDiff</vt:lpstr>
      <vt:lpstr>DataDep</vt:lpstr>
      <vt:lpstr>GraphDep</vt:lpstr>
      <vt:lpstr>GraphDepDiff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Fitz</dc:creator>
  <cp:lastModifiedBy>Carlton Fitz</cp:lastModifiedBy>
  <dcterms:created xsi:type="dcterms:W3CDTF">2015-12-06T14:38:00Z</dcterms:created>
  <dcterms:modified xsi:type="dcterms:W3CDTF">2026-06-29T18:27:27Z</dcterms:modified>
</cp:coreProperties>
</file>